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060" windowHeight="12360" activeTab="0"/>
  </bookViews>
  <sheets>
    <sheet name="AWG Specifications Table" sheetId="1" r:id="rId1"/>
    <sheet name="AWG Selection Guide" sheetId="2" r:id="rId2"/>
  </sheets>
  <definedNames/>
  <calcPr fullCalcOnLoad="1"/>
</workbook>
</file>

<file path=xl/sharedStrings.xml><?xml version="1.0" encoding="utf-8"?>
<sst xmlns="http://schemas.openxmlformats.org/spreadsheetml/2006/main" count="39" uniqueCount="34">
  <si>
    <t>Maximum amps for</t>
  </si>
  <si>
    <t>Turns of wire</t>
  </si>
  <si>
    <t>Area</t>
  </si>
  <si>
    <t>0000</t>
  </si>
  <si>
    <t>000</t>
  </si>
  <si>
    <t>00</t>
  </si>
  <si>
    <t>AWG sizes</t>
  </si>
  <si>
    <t>mm</t>
  </si>
  <si>
    <t>mm²</t>
  </si>
  <si>
    <t>per inch</t>
  </si>
  <si>
    <t>per cm</t>
  </si>
  <si>
    <t>Diameter (d)</t>
  </si>
  <si>
    <t>inches</t>
  </si>
  <si>
    <t>ohms per km</t>
  </si>
  <si>
    <t>power trans-mission</t>
  </si>
  <si>
    <t>chassis wires</t>
  </si>
  <si>
    <t>ohms per 1000 feet</t>
  </si>
  <si>
    <t>kcmil
(d² x 1000 inches)</t>
  </si>
  <si>
    <t>Copper resistance</t>
  </si>
  <si>
    <t>Aluminum resistance</t>
  </si>
  <si>
    <t>≤2.5</t>
  </si>
  <si>
    <t>≤5</t>
  </si>
  <si>
    <t>Length (feet)</t>
  </si>
  <si>
    <t>Circuit watts (W)</t>
  </si>
  <si>
    <t>Circuit amps (A)</t>
  </si>
  <si>
    <t>Gage selection (AWG)</t>
  </si>
  <si>
    <t>AWG selection guide Table</t>
  </si>
  <si>
    <t>AWG Specifications Table</t>
  </si>
  <si>
    <t>≤15</t>
  </si>
  <si>
    <t>≤30</t>
  </si>
  <si>
    <t>@6V</t>
  </si>
  <si>
    <t xml:space="preserve">@12V </t>
  </si>
  <si>
    <t>Note: The information within this table is conservative and is based on tertiary sources, original research, particular assumptions and calculations.  Additionally, minor variations between data sources exist. This table should only be used as a general reference.  No one is responsible for incorrect information found in this table.  Use thereof is the sole responsibility of the user.  Use at your own risk.</t>
  </si>
  <si>
    <t>Note: The information within this table is based on tertiary sources, original research, particular assumptions and calculations.  Additionally, minor variations between data sources exist.  This table should only be used as a general reference.  No one is responsible for incorrect information found in this table.  Use thereof is the sole responsibility of the user.  Use at your own risk.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</si>
</sst>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 numFmtId="166" formatCode="0.00000"/>
    <numFmt numFmtId="167" formatCode="0.000"/>
    <numFmt numFmtId="168" formatCode="0.0"/>
    <numFmt numFmtId="169" formatCode="0.0000000"/>
    <numFmt numFmtId="170" formatCode="0.00000000"/>
    <numFmt numFmtId="171" formatCode="0.0000000000"/>
  </numFmts>
  <fonts count="40">
    <font>
      <sz val="10"/>
      <name val="Arial"/>
      <family val="0"/>
    </font>
    <font>
      <u val="single"/>
      <sz val="10"/>
      <color indexed="12"/>
      <name val="Arial"/>
      <family val="0"/>
    </font>
    <font>
      <sz val="8"/>
      <name val="Arial"/>
      <family val="0"/>
    </font>
    <font>
      <u val="single"/>
      <sz val="10"/>
      <color indexed="36"/>
      <name val="Arial"/>
      <family val="0"/>
    </font>
    <font>
      <sz val="12"/>
      <name val="Arial"/>
      <family val="0"/>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
      <patternFill patternType="solid">
        <fgColor indexed="30"/>
        <bgColor indexed="64"/>
      </patternFill>
    </fill>
    <fill>
      <patternFill patternType="solid">
        <fgColor indexed="47"/>
        <bgColor indexed="64"/>
      </patternFill>
    </fill>
    <fill>
      <patternFill patternType="solid">
        <fgColor indexed="31"/>
        <bgColor indexed="64"/>
      </patternFill>
    </fill>
    <fill>
      <patternFill patternType="solid">
        <fgColor indexed="33"/>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medium"/>
    </border>
    <border>
      <left style="medium"/>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6">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165" fontId="0" fillId="0" borderId="0" xfId="0" applyNumberFormat="1" applyFont="1" applyBorder="1" applyAlignment="1">
      <alignment/>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1" fontId="0" fillId="33" borderId="13" xfId="0" applyNumberFormat="1" applyFont="1" applyFill="1" applyBorder="1" applyAlignment="1" quotePrefix="1">
      <alignment horizontal="right" wrapText="1"/>
    </xf>
    <xf numFmtId="0" fontId="0" fillId="33" borderId="14" xfId="0" applyFont="1" applyFill="1" applyBorder="1" applyAlignment="1" quotePrefix="1">
      <alignment horizontal="right" wrapText="1"/>
    </xf>
    <xf numFmtId="0" fontId="0" fillId="33" borderId="14" xfId="0" applyFont="1" applyFill="1" applyBorder="1" applyAlignment="1">
      <alignment wrapText="1"/>
    </xf>
    <xf numFmtId="0" fontId="0" fillId="33" borderId="15" xfId="0" applyFont="1" applyFill="1" applyBorder="1" applyAlignment="1">
      <alignment wrapText="1"/>
    </xf>
    <xf numFmtId="165" fontId="0" fillId="34" borderId="16" xfId="0" applyNumberFormat="1" applyFont="1" applyFill="1" applyBorder="1" applyAlignment="1">
      <alignment wrapText="1"/>
    </xf>
    <xf numFmtId="166" fontId="0" fillId="34" borderId="17" xfId="0" applyNumberFormat="1" applyFont="1" applyFill="1" applyBorder="1" applyAlignment="1">
      <alignment wrapText="1"/>
    </xf>
    <xf numFmtId="165" fontId="0" fillId="34" borderId="18" xfId="0" applyNumberFormat="1" applyFont="1" applyFill="1" applyBorder="1" applyAlignment="1">
      <alignment wrapText="1"/>
    </xf>
    <xf numFmtId="166" fontId="0" fillId="34" borderId="19" xfId="0" applyNumberFormat="1" applyFont="1" applyFill="1" applyBorder="1" applyAlignment="1">
      <alignment wrapText="1"/>
    </xf>
    <xf numFmtId="165" fontId="0" fillId="34" borderId="10" xfId="0" applyNumberFormat="1" applyFont="1" applyFill="1" applyBorder="1" applyAlignment="1">
      <alignment wrapText="1"/>
    </xf>
    <xf numFmtId="166" fontId="0" fillId="34" borderId="11" xfId="0" applyNumberFormat="1" applyFont="1" applyFill="1" applyBorder="1" applyAlignment="1">
      <alignment wrapText="1"/>
    </xf>
    <xf numFmtId="1" fontId="0" fillId="35" borderId="17" xfId="0" applyNumberFormat="1" applyFont="1" applyFill="1" applyBorder="1" applyAlignment="1">
      <alignment wrapText="1"/>
    </xf>
    <xf numFmtId="1" fontId="0" fillId="35" borderId="19" xfId="0" applyNumberFormat="1" applyFont="1" applyFill="1" applyBorder="1" applyAlignment="1">
      <alignment wrapText="1"/>
    </xf>
    <xf numFmtId="168" fontId="0" fillId="35" borderId="19" xfId="0" applyNumberFormat="1" applyFont="1" applyFill="1" applyBorder="1" applyAlignment="1">
      <alignment wrapText="1"/>
    </xf>
    <xf numFmtId="2" fontId="0" fillId="35" borderId="19" xfId="0" applyNumberFormat="1" applyFont="1" applyFill="1" applyBorder="1" applyAlignment="1">
      <alignment wrapText="1"/>
    </xf>
    <xf numFmtId="167" fontId="0" fillId="35" borderId="19" xfId="0" applyNumberFormat="1" applyFont="1" applyFill="1" applyBorder="1" applyAlignment="1">
      <alignment wrapText="1"/>
    </xf>
    <xf numFmtId="164" fontId="0" fillId="35" borderId="19" xfId="0" applyNumberFormat="1" applyFont="1" applyFill="1" applyBorder="1" applyAlignment="1">
      <alignment wrapText="1"/>
    </xf>
    <xf numFmtId="166" fontId="0" fillId="35" borderId="19" xfId="0" applyNumberFormat="1" applyFont="1" applyFill="1" applyBorder="1" applyAlignment="1">
      <alignment wrapText="1"/>
    </xf>
    <xf numFmtId="165" fontId="0" fillId="35" borderId="19" xfId="0" applyNumberFormat="1" applyFont="1" applyFill="1" applyBorder="1" applyAlignment="1">
      <alignment wrapText="1"/>
    </xf>
    <xf numFmtId="165" fontId="0" fillId="35" borderId="11" xfId="0" applyNumberFormat="1" applyFont="1" applyFill="1" applyBorder="1" applyAlignment="1">
      <alignment wrapText="1"/>
    </xf>
    <xf numFmtId="166" fontId="0" fillId="35" borderId="11" xfId="0" applyNumberFormat="1" applyFont="1" applyFill="1" applyBorder="1" applyAlignment="1">
      <alignment wrapText="1"/>
    </xf>
    <xf numFmtId="167" fontId="0" fillId="36" borderId="19" xfId="0" applyNumberFormat="1" applyFont="1" applyFill="1" applyBorder="1" applyAlignment="1">
      <alignment horizontal="right" wrapText="1"/>
    </xf>
    <xf numFmtId="2" fontId="0" fillId="36" borderId="19" xfId="0" applyNumberFormat="1" applyFont="1" applyFill="1" applyBorder="1" applyAlignment="1">
      <alignment horizontal="right" wrapText="1"/>
    </xf>
    <xf numFmtId="167" fontId="0" fillId="36" borderId="19" xfId="0" applyNumberFormat="1" applyFont="1" applyFill="1" applyBorder="1" applyAlignment="1">
      <alignment wrapText="1"/>
    </xf>
    <xf numFmtId="168" fontId="0" fillId="36" borderId="19" xfId="0" applyNumberFormat="1" applyFont="1" applyFill="1" applyBorder="1" applyAlignment="1">
      <alignment horizontal="right" wrapText="1"/>
    </xf>
    <xf numFmtId="2" fontId="0" fillId="36" borderId="19" xfId="0" applyNumberFormat="1" applyFont="1" applyFill="1" applyBorder="1" applyAlignment="1">
      <alignment wrapText="1"/>
    </xf>
    <xf numFmtId="1" fontId="0" fillId="36" borderId="19" xfId="0" applyNumberFormat="1" applyFont="1" applyFill="1" applyBorder="1" applyAlignment="1">
      <alignment horizontal="right" wrapText="1"/>
    </xf>
    <xf numFmtId="168" fontId="0" fillId="36" borderId="19" xfId="0" applyNumberFormat="1" applyFont="1" applyFill="1" applyBorder="1" applyAlignment="1">
      <alignment wrapText="1"/>
    </xf>
    <xf numFmtId="1" fontId="0" fillId="36" borderId="19" xfId="0" applyNumberFormat="1" applyFont="1" applyFill="1" applyBorder="1" applyAlignment="1">
      <alignment wrapText="1"/>
    </xf>
    <xf numFmtId="168" fontId="0" fillId="36" borderId="11" xfId="0" applyNumberFormat="1" applyFont="1" applyFill="1" applyBorder="1" applyAlignment="1">
      <alignment horizontal="right" wrapText="1"/>
    </xf>
    <xf numFmtId="1" fontId="0" fillId="36" borderId="11" xfId="0" applyNumberFormat="1" applyFont="1" applyFill="1" applyBorder="1" applyAlignment="1">
      <alignment wrapText="1"/>
    </xf>
    <xf numFmtId="0" fontId="0" fillId="37" borderId="17" xfId="0" applyFont="1" applyFill="1" applyBorder="1" applyAlignment="1">
      <alignment wrapText="1"/>
    </xf>
    <xf numFmtId="0" fontId="0" fillId="37" borderId="19" xfId="0" applyFont="1" applyFill="1" applyBorder="1" applyAlignment="1">
      <alignment wrapText="1"/>
    </xf>
    <xf numFmtId="0" fontId="0" fillId="37" borderId="11" xfId="0" applyFont="1" applyFill="1" applyBorder="1" applyAlignment="1">
      <alignment wrapText="1"/>
    </xf>
    <xf numFmtId="0" fontId="0" fillId="38" borderId="19" xfId="0" applyFont="1" applyFill="1" applyBorder="1" applyAlignment="1">
      <alignment wrapText="1"/>
    </xf>
    <xf numFmtId="0" fontId="0" fillId="38" borderId="17" xfId="0" applyFont="1" applyFill="1" applyBorder="1" applyAlignment="1">
      <alignment wrapText="1"/>
    </xf>
    <xf numFmtId="0" fontId="0" fillId="38" borderId="20" xfId="0" applyFont="1" applyFill="1" applyBorder="1" applyAlignment="1">
      <alignment wrapText="1"/>
    </xf>
    <xf numFmtId="0" fontId="0" fillId="38" borderId="21" xfId="0" applyFont="1" applyFill="1" applyBorder="1" applyAlignment="1">
      <alignment wrapText="1"/>
    </xf>
    <xf numFmtId="0" fontId="0" fillId="38" borderId="19" xfId="0" applyFont="1" applyFill="1" applyBorder="1" applyAlignment="1">
      <alignment/>
    </xf>
    <xf numFmtId="0" fontId="0" fillId="38" borderId="21" xfId="0" applyFont="1" applyFill="1" applyBorder="1" applyAlignment="1">
      <alignment/>
    </xf>
    <xf numFmtId="0" fontId="0" fillId="38" borderId="11" xfId="0" applyFont="1" applyFill="1" applyBorder="1" applyAlignment="1">
      <alignment/>
    </xf>
    <xf numFmtId="0" fontId="0" fillId="38" borderId="12" xfId="0" applyFont="1" applyFill="1" applyBorder="1" applyAlignment="1">
      <alignment/>
    </xf>
    <xf numFmtId="171" fontId="0" fillId="0" borderId="0" xfId="0" applyNumberFormat="1" applyFont="1" applyBorder="1" applyAlignment="1">
      <alignment/>
    </xf>
    <xf numFmtId="167" fontId="0" fillId="36" borderId="17" xfId="0" applyNumberFormat="1" applyFont="1" applyFill="1" applyBorder="1" applyAlignment="1">
      <alignment wrapText="1"/>
    </xf>
    <xf numFmtId="167" fontId="0" fillId="36" borderId="17" xfId="0" applyNumberFormat="1" applyFont="1" applyFill="1" applyBorder="1" applyAlignment="1">
      <alignment horizontal="right" wrapText="1"/>
    </xf>
    <xf numFmtId="167" fontId="0" fillId="39" borderId="17" xfId="0" applyNumberFormat="1" applyFont="1" applyFill="1" applyBorder="1" applyAlignment="1">
      <alignment horizontal="right" wrapText="1"/>
    </xf>
    <xf numFmtId="1" fontId="0" fillId="39" borderId="19" xfId="0" applyNumberFormat="1" applyFont="1" applyFill="1" applyBorder="1" applyAlignment="1">
      <alignment horizontal="right" wrapText="1"/>
    </xf>
    <xf numFmtId="1" fontId="0" fillId="39" borderId="19" xfId="0" applyNumberFormat="1" applyFont="1" applyFill="1" applyBorder="1" applyAlignment="1">
      <alignment wrapText="1"/>
    </xf>
    <xf numFmtId="1" fontId="0" fillId="39" borderId="11" xfId="0" applyNumberFormat="1" applyFont="1" applyFill="1" applyBorder="1" applyAlignment="1">
      <alignment wrapText="1"/>
    </xf>
    <xf numFmtId="0" fontId="0" fillId="33" borderId="22" xfId="0" applyFont="1" applyFill="1" applyBorder="1" applyAlignment="1">
      <alignment horizontal="center" vertical="center" wrapText="1"/>
    </xf>
    <xf numFmtId="167" fontId="5" fillId="39" borderId="17" xfId="0" applyNumberFormat="1" applyFont="1" applyFill="1" applyBorder="1" applyAlignment="1">
      <alignment wrapText="1"/>
    </xf>
    <xf numFmtId="167" fontId="5" fillId="39" borderId="19" xfId="0" applyNumberFormat="1" applyFont="1" applyFill="1" applyBorder="1" applyAlignment="1">
      <alignment wrapText="1"/>
    </xf>
    <xf numFmtId="168" fontId="5" fillId="39" borderId="19" xfId="0" applyNumberFormat="1" applyFont="1" applyFill="1" applyBorder="1" applyAlignment="1">
      <alignment wrapText="1"/>
    </xf>
    <xf numFmtId="2" fontId="0" fillId="39" borderId="17" xfId="0" applyNumberFormat="1" applyFont="1" applyFill="1" applyBorder="1" applyAlignment="1">
      <alignment horizontal="right" wrapText="1"/>
    </xf>
    <xf numFmtId="168" fontId="0" fillId="39" borderId="17" xfId="0" applyNumberFormat="1" applyFont="1" applyFill="1" applyBorder="1" applyAlignment="1">
      <alignment horizontal="right" wrapText="1"/>
    </xf>
    <xf numFmtId="1" fontId="0" fillId="39" borderId="17" xfId="0" applyNumberFormat="1" applyFont="1" applyFill="1" applyBorder="1" applyAlignment="1">
      <alignment horizontal="right" wrapText="1"/>
    </xf>
    <xf numFmtId="0" fontId="4" fillId="0" borderId="0" xfId="0" applyFont="1" applyAlignment="1">
      <alignment horizontal="center" vertical="center"/>
    </xf>
    <xf numFmtId="0" fontId="0" fillId="39" borderId="19" xfId="0" applyFont="1" applyFill="1" applyBorder="1" applyAlignment="1">
      <alignment horizontal="center" wrapText="1"/>
    </xf>
    <xf numFmtId="0" fontId="0" fillId="39" borderId="23" xfId="0" applyFont="1" applyFill="1" applyBorder="1" applyAlignment="1">
      <alignment horizontal="center" wrapText="1"/>
    </xf>
    <xf numFmtId="0" fontId="0" fillId="39" borderId="24" xfId="0" applyFont="1" applyFill="1" applyBorder="1" applyAlignment="1">
      <alignment horizontal="center" wrapText="1"/>
    </xf>
    <xf numFmtId="0" fontId="0" fillId="39" borderId="25" xfId="0" applyFont="1" applyFill="1" applyBorder="1" applyAlignment="1">
      <alignment horizontal="center" wrapText="1"/>
    </xf>
    <xf numFmtId="0" fontId="0" fillId="39" borderId="26" xfId="0" applyFont="1" applyFill="1" applyBorder="1" applyAlignment="1">
      <alignment horizontal="center" wrapText="1"/>
    </xf>
    <xf numFmtId="0" fontId="0" fillId="39" borderId="21" xfId="0" applyFont="1" applyFill="1" applyBorder="1" applyAlignment="1">
      <alignment horizontal="center" wrapText="1"/>
    </xf>
    <xf numFmtId="0" fontId="0" fillId="39" borderId="22" xfId="0" applyFont="1" applyFill="1" applyBorder="1" applyAlignment="1">
      <alignment horizontal="center" wrapText="1"/>
    </xf>
    <xf numFmtId="0" fontId="0" fillId="39" borderId="11" xfId="0" applyFont="1" applyFill="1" applyBorder="1" applyAlignment="1">
      <alignment horizontal="center" wrapText="1"/>
    </xf>
    <xf numFmtId="0" fontId="0" fillId="39" borderId="12" xfId="0" applyFont="1" applyFill="1" applyBorder="1" applyAlignment="1">
      <alignment horizontal="center" wrapText="1"/>
    </xf>
    <xf numFmtId="0" fontId="0" fillId="33" borderId="27" xfId="0" applyFont="1" applyFill="1" applyBorder="1" applyAlignment="1">
      <alignment horizontal="center" vertical="center" wrapText="1"/>
    </xf>
    <xf numFmtId="0" fontId="0" fillId="0" borderId="0" xfId="0" applyFill="1" applyAlignment="1">
      <alignment/>
    </xf>
    <xf numFmtId="0" fontId="4" fillId="0" borderId="0" xfId="0" applyFont="1" applyFill="1" applyBorder="1" applyAlignment="1">
      <alignment vertical="center" wrapText="1"/>
    </xf>
    <xf numFmtId="0" fontId="0" fillId="37" borderId="28" xfId="0" applyFont="1" applyFill="1" applyBorder="1" applyAlignment="1">
      <alignment horizontal="center" wrapText="1"/>
    </xf>
    <xf numFmtId="0" fontId="0" fillId="37" borderId="17" xfId="0" applyFont="1" applyFill="1" applyBorder="1" applyAlignment="1">
      <alignment horizontal="center" wrapText="1"/>
    </xf>
    <xf numFmtId="0" fontId="0" fillId="37" borderId="29" xfId="0" applyFont="1" applyFill="1" applyBorder="1" applyAlignment="1">
      <alignment horizontal="center" wrapText="1"/>
    </xf>
    <xf numFmtId="0" fontId="0" fillId="37" borderId="26" xfId="0" applyFont="1" applyFill="1" applyBorder="1" applyAlignment="1">
      <alignment horizontal="center" wrapText="1"/>
    </xf>
    <xf numFmtId="0" fontId="0" fillId="37" borderId="19" xfId="0" applyFont="1" applyFill="1" applyBorder="1" applyAlignment="1">
      <alignment horizontal="center" wrapText="1"/>
    </xf>
    <xf numFmtId="0" fontId="0" fillId="37" borderId="30" xfId="0" applyFont="1" applyFill="1" applyBorder="1" applyAlignment="1">
      <alignment horizontal="center" wrapText="1"/>
    </xf>
    <xf numFmtId="0" fontId="0" fillId="33" borderId="31" xfId="0" applyFont="1" applyFill="1" applyBorder="1" applyAlignment="1" quotePrefix="1">
      <alignment horizontal="center" vertical="center" wrapText="1"/>
    </xf>
    <xf numFmtId="0" fontId="0" fillId="33" borderId="27" xfId="0" applyFont="1" applyFill="1" applyBorder="1" applyAlignment="1" quotePrefix="1">
      <alignment horizontal="center" vertical="center" wrapText="1"/>
    </xf>
    <xf numFmtId="0" fontId="0" fillId="33" borderId="16"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0" fillId="33" borderId="35"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9" borderId="31" xfId="0" applyFill="1" applyBorder="1" applyAlignment="1">
      <alignment horizontal="center"/>
    </xf>
    <xf numFmtId="0" fontId="0" fillId="39" borderId="27" xfId="0" applyFill="1" applyBorder="1" applyAlignment="1">
      <alignment horizontal="center"/>
    </xf>
    <xf numFmtId="0" fontId="0" fillId="39" borderId="40" xfId="0" applyFill="1" applyBorder="1" applyAlignment="1">
      <alignment horizontal="center"/>
    </xf>
    <xf numFmtId="0" fontId="0" fillId="39" borderId="34" xfId="0" applyFill="1" applyBorder="1" applyAlignment="1">
      <alignment horizontal="center" vertical="center" textRotation="90"/>
    </xf>
    <xf numFmtId="0" fontId="0" fillId="39" borderId="41" xfId="0" applyFill="1" applyBorder="1" applyAlignment="1">
      <alignment horizontal="center" vertical="center" textRotation="90"/>
    </xf>
    <xf numFmtId="0" fontId="0" fillId="39" borderId="42" xfId="0" applyFill="1" applyBorder="1" applyAlignment="1">
      <alignment horizontal="center" vertical="center" textRotation="90"/>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0" fillId="38" borderId="43" xfId="0" applyFill="1" applyBorder="1" applyAlignment="1">
      <alignment horizontal="center"/>
    </xf>
    <xf numFmtId="0" fontId="0" fillId="38" borderId="40" xfId="0" applyFill="1" applyBorder="1" applyAlignment="1">
      <alignment horizontal="center"/>
    </xf>
    <xf numFmtId="0" fontId="0" fillId="38" borderId="35" xfId="0" applyFill="1" applyBorder="1" applyAlignment="1">
      <alignment horizontal="center"/>
    </xf>
    <xf numFmtId="0" fontId="0" fillId="38" borderId="36" xfId="0" applyFill="1" applyBorder="1" applyAlignment="1">
      <alignment horizontal="center"/>
    </xf>
    <xf numFmtId="0" fontId="0" fillId="33" borderId="36" xfId="0" applyFont="1" applyFill="1" applyBorder="1" applyAlignment="1">
      <alignment horizontal="left" vertical="center" wrapText="1"/>
    </xf>
    <xf numFmtId="0" fontId="0" fillId="33" borderId="37" xfId="0" applyFont="1" applyFill="1" applyBorder="1" applyAlignment="1">
      <alignment horizontal="left" vertical="center" wrapText="1"/>
    </xf>
    <xf numFmtId="0" fontId="0" fillId="33" borderId="28" xfId="0" applyFont="1" applyFill="1" applyBorder="1" applyAlignment="1">
      <alignment horizontal="center" vertical="center" wrapText="1"/>
    </xf>
    <xf numFmtId="0" fontId="0" fillId="33" borderId="1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CCCCFF"/>
      <rgbColor rgb="00CCFFCC"/>
      <rgbColor rgb="00000080"/>
      <rgbColor rgb="00DDDDDD"/>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65"/>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3" sqref="B3:N3"/>
    </sheetView>
  </sheetViews>
  <sheetFormatPr defaultColWidth="9.140625" defaultRowHeight="12.75"/>
  <cols>
    <col min="1" max="1" width="0.9921875" style="0" customWidth="1"/>
    <col min="3" max="5" width="10.57421875" style="0" bestFit="1" customWidth="1"/>
    <col min="6" max="6" width="11.57421875" style="0" bestFit="1" customWidth="1"/>
    <col min="7" max="10" width="10.140625" style="0" customWidth="1"/>
    <col min="11" max="11" width="10.57421875" style="0" customWidth="1"/>
    <col min="16" max="16" width="13.7109375" style="0" bestFit="1" customWidth="1"/>
  </cols>
  <sheetData>
    <row r="1" ht="3.75" customHeight="1" thickBot="1"/>
    <row r="2" spans="2:14" ht="33" customHeight="1">
      <c r="B2" s="88" t="s">
        <v>27</v>
      </c>
      <c r="C2" s="89"/>
      <c r="D2" s="89"/>
      <c r="E2" s="89"/>
      <c r="F2" s="89"/>
      <c r="G2" s="89"/>
      <c r="H2" s="89"/>
      <c r="I2" s="89"/>
      <c r="J2" s="89"/>
      <c r="K2" s="89"/>
      <c r="L2" s="89"/>
      <c r="M2" s="89"/>
      <c r="N2" s="90"/>
    </row>
    <row r="3" spans="2:14" ht="48" customHeight="1" thickBot="1">
      <c r="B3" s="91" t="s">
        <v>33</v>
      </c>
      <c r="C3" s="92"/>
      <c r="D3" s="92"/>
      <c r="E3" s="92"/>
      <c r="F3" s="92"/>
      <c r="G3" s="92"/>
      <c r="H3" s="92"/>
      <c r="I3" s="92"/>
      <c r="J3" s="92"/>
      <c r="K3" s="92"/>
      <c r="L3" s="92"/>
      <c r="M3" s="92"/>
      <c r="N3" s="93"/>
    </row>
    <row r="4" spans="2:16" ht="25.5" customHeight="1">
      <c r="B4" s="96" t="s">
        <v>6</v>
      </c>
      <c r="C4" s="98" t="s">
        <v>11</v>
      </c>
      <c r="D4" s="86"/>
      <c r="E4" s="86" t="s">
        <v>2</v>
      </c>
      <c r="F4" s="86"/>
      <c r="G4" s="86" t="s">
        <v>18</v>
      </c>
      <c r="H4" s="86"/>
      <c r="I4" s="94" t="s">
        <v>19</v>
      </c>
      <c r="J4" s="95"/>
      <c r="K4" s="86" t="s">
        <v>0</v>
      </c>
      <c r="L4" s="87"/>
      <c r="M4" s="84" t="s">
        <v>1</v>
      </c>
      <c r="N4" s="85"/>
      <c r="O4" s="2"/>
      <c r="P4" s="2"/>
    </row>
    <row r="5" spans="2:16" ht="39" thickBot="1">
      <c r="B5" s="97"/>
      <c r="C5" s="56" t="s">
        <v>12</v>
      </c>
      <c r="D5" s="6" t="s">
        <v>7</v>
      </c>
      <c r="E5" s="6" t="s">
        <v>17</v>
      </c>
      <c r="F5" s="6" t="s">
        <v>8</v>
      </c>
      <c r="G5" s="6" t="s">
        <v>16</v>
      </c>
      <c r="H5" s="6" t="s">
        <v>13</v>
      </c>
      <c r="I5" s="6" t="s">
        <v>16</v>
      </c>
      <c r="J5" s="6" t="s">
        <v>13</v>
      </c>
      <c r="K5" s="6" t="s">
        <v>15</v>
      </c>
      <c r="L5" s="7" t="s">
        <v>14</v>
      </c>
      <c r="M5" s="5" t="s">
        <v>9</v>
      </c>
      <c r="N5" s="7" t="s">
        <v>10</v>
      </c>
      <c r="O5" s="2"/>
      <c r="P5" s="2"/>
    </row>
    <row r="6" spans="2:16" ht="12.75">
      <c r="B6" s="8" t="s">
        <v>3</v>
      </c>
      <c r="C6" s="12">
        <v>0.46</v>
      </c>
      <c r="D6" s="13">
        <f aca="true" t="shared" si="0" ref="D6:D40">C6*25.4</f>
        <v>11.684</v>
      </c>
      <c r="E6" s="18">
        <f>(C$6^2)*1000</f>
        <v>211.60000000000002</v>
      </c>
      <c r="F6" s="18">
        <f>((D$6/2)^2)*PI()</f>
        <v>107.2193025770305</v>
      </c>
      <c r="G6" s="50">
        <v>0.04901</v>
      </c>
      <c r="H6" s="51">
        <f aca="true" t="shared" si="1" ref="H6:H49">(G6/304.8)*1000</f>
        <v>0.16079396325459316</v>
      </c>
      <c r="I6" s="57">
        <v>0.0804</v>
      </c>
      <c r="J6" s="52">
        <f>(I6/304.8)*1000</f>
        <v>0.2637795275590551</v>
      </c>
      <c r="K6" s="38">
        <v>380</v>
      </c>
      <c r="L6" s="38">
        <v>302</v>
      </c>
      <c r="M6" s="42">
        <v>2.17</v>
      </c>
      <c r="N6" s="43">
        <v>0.856</v>
      </c>
      <c r="O6" s="2"/>
      <c r="P6" s="4"/>
    </row>
    <row r="7" spans="2:16" ht="12.75">
      <c r="B7" s="9" t="s">
        <v>4</v>
      </c>
      <c r="C7" s="14">
        <v>0.4096</v>
      </c>
      <c r="D7" s="15">
        <f t="shared" si="0"/>
        <v>10.40384</v>
      </c>
      <c r="E7" s="19">
        <f aca="true" t="shared" si="2" ref="E7:E59">(C7^2)*1000</f>
        <v>167.77216</v>
      </c>
      <c r="F7" s="20">
        <f aca="true" t="shared" si="3" ref="F7:F59">((D7/2)^2)*PI()</f>
        <v>85.01140825634207</v>
      </c>
      <c r="G7" s="30">
        <v>0.0618</v>
      </c>
      <c r="H7" s="28">
        <f t="shared" si="1"/>
        <v>0.202755905511811</v>
      </c>
      <c r="I7" s="58">
        <v>0.101</v>
      </c>
      <c r="J7" s="52">
        <f aca="true" t="shared" si="4" ref="J7:J49">(I7/304.8)*1000</f>
        <v>0.33136482939632544</v>
      </c>
      <c r="K7" s="39">
        <v>328</v>
      </c>
      <c r="L7" s="39">
        <v>239</v>
      </c>
      <c r="M7" s="41">
        <v>2.44</v>
      </c>
      <c r="N7" s="44">
        <v>0.961</v>
      </c>
      <c r="O7" s="2"/>
      <c r="P7" s="2"/>
    </row>
    <row r="8" spans="2:16" ht="12.75">
      <c r="B8" s="9" t="s">
        <v>5</v>
      </c>
      <c r="C8" s="14">
        <v>0.3648</v>
      </c>
      <c r="D8" s="15">
        <f t="shared" si="0"/>
        <v>9.26592</v>
      </c>
      <c r="E8" s="19">
        <f t="shared" si="2"/>
        <v>133.07904000000002</v>
      </c>
      <c r="F8" s="20">
        <f t="shared" si="3"/>
        <v>67.43214487911506</v>
      </c>
      <c r="G8" s="30">
        <v>0.07793</v>
      </c>
      <c r="H8" s="28">
        <f t="shared" si="1"/>
        <v>0.2556758530183727</v>
      </c>
      <c r="I8" s="58">
        <v>0.128</v>
      </c>
      <c r="J8" s="52">
        <f t="shared" si="4"/>
        <v>0.4199475065616798</v>
      </c>
      <c r="K8" s="39">
        <v>283</v>
      </c>
      <c r="L8" s="39">
        <v>190</v>
      </c>
      <c r="M8" s="41">
        <v>2.74</v>
      </c>
      <c r="N8" s="44">
        <v>1.08</v>
      </c>
      <c r="O8" s="2"/>
      <c r="P8" s="2"/>
    </row>
    <row r="9" spans="2:16" ht="12.75">
      <c r="B9" s="10">
        <v>0</v>
      </c>
      <c r="C9" s="14">
        <v>0.32486</v>
      </c>
      <c r="D9" s="15">
        <f t="shared" si="0"/>
        <v>8.251444</v>
      </c>
      <c r="E9" s="19">
        <f t="shared" si="2"/>
        <v>105.5340196</v>
      </c>
      <c r="F9" s="20">
        <f t="shared" si="3"/>
        <v>53.474877030541904</v>
      </c>
      <c r="G9" s="30">
        <v>0.09827</v>
      </c>
      <c r="H9" s="28">
        <f t="shared" si="1"/>
        <v>0.3224081364829396</v>
      </c>
      <c r="I9" s="58">
        <v>0.161</v>
      </c>
      <c r="J9" s="52">
        <f t="shared" si="4"/>
        <v>0.5282152230971129</v>
      </c>
      <c r="K9" s="39">
        <v>245</v>
      </c>
      <c r="L9" s="39">
        <v>150</v>
      </c>
      <c r="M9" s="41">
        <v>3.08</v>
      </c>
      <c r="N9" s="44">
        <v>1.21</v>
      </c>
      <c r="O9" s="2"/>
      <c r="P9" s="2"/>
    </row>
    <row r="10" spans="2:16" ht="12.75">
      <c r="B10" s="10">
        <v>1</v>
      </c>
      <c r="C10" s="14">
        <v>0.2893</v>
      </c>
      <c r="D10" s="15">
        <f t="shared" si="0"/>
        <v>7.3482199999999995</v>
      </c>
      <c r="E10" s="20">
        <f t="shared" si="2"/>
        <v>83.69449</v>
      </c>
      <c r="F10" s="20">
        <f t="shared" si="3"/>
        <v>42.40862404225073</v>
      </c>
      <c r="G10" s="30">
        <v>0.1239</v>
      </c>
      <c r="H10" s="29">
        <f t="shared" si="1"/>
        <v>0.40649606299212593</v>
      </c>
      <c r="I10" s="58">
        <v>0.203</v>
      </c>
      <c r="J10" s="60">
        <f t="shared" si="4"/>
        <v>0.666010498687664</v>
      </c>
      <c r="K10" s="39">
        <v>211</v>
      </c>
      <c r="L10" s="39">
        <v>119</v>
      </c>
      <c r="M10" s="41">
        <v>3.46</v>
      </c>
      <c r="N10" s="44">
        <v>1.36</v>
      </c>
      <c r="O10" s="2"/>
      <c r="P10" s="2"/>
    </row>
    <row r="11" spans="2:16" ht="12.75">
      <c r="B11" s="10">
        <v>2</v>
      </c>
      <c r="C11" s="14">
        <v>0.25763</v>
      </c>
      <c r="D11" s="15">
        <f t="shared" si="0"/>
        <v>6.543802</v>
      </c>
      <c r="E11" s="20">
        <f t="shared" si="2"/>
        <v>66.37321690000002</v>
      </c>
      <c r="F11" s="20">
        <f t="shared" si="3"/>
        <v>33.63180541499044</v>
      </c>
      <c r="G11" s="30">
        <v>0.1563</v>
      </c>
      <c r="H11" s="29">
        <f t="shared" si="1"/>
        <v>0.5127952755905512</v>
      </c>
      <c r="I11" s="58">
        <v>0.256</v>
      </c>
      <c r="J11" s="60">
        <f t="shared" si="4"/>
        <v>0.8398950131233596</v>
      </c>
      <c r="K11" s="39">
        <v>181</v>
      </c>
      <c r="L11" s="39">
        <v>94</v>
      </c>
      <c r="M11" s="41">
        <v>3.88</v>
      </c>
      <c r="N11" s="44">
        <v>1.53</v>
      </c>
      <c r="O11" s="2"/>
      <c r="P11" s="2"/>
    </row>
    <row r="12" spans="2:16" ht="12.75">
      <c r="B12" s="10">
        <v>3</v>
      </c>
      <c r="C12" s="14">
        <v>0.22942</v>
      </c>
      <c r="D12" s="15">
        <f t="shared" si="0"/>
        <v>5.827268</v>
      </c>
      <c r="E12" s="20">
        <f t="shared" si="2"/>
        <v>52.633536400000004</v>
      </c>
      <c r="F12" s="20">
        <f t="shared" si="3"/>
        <v>26.66980654523039</v>
      </c>
      <c r="G12" s="30">
        <v>0.197</v>
      </c>
      <c r="H12" s="29">
        <f t="shared" si="1"/>
        <v>0.6463254593175852</v>
      </c>
      <c r="I12" s="58">
        <v>0.323</v>
      </c>
      <c r="J12" s="60">
        <f t="shared" si="4"/>
        <v>1.0597112860892388</v>
      </c>
      <c r="K12" s="39">
        <v>158</v>
      </c>
      <c r="L12" s="39">
        <v>75</v>
      </c>
      <c r="M12" s="41">
        <v>4.36</v>
      </c>
      <c r="N12" s="44">
        <v>1.72</v>
      </c>
      <c r="O12" s="2"/>
      <c r="P12" s="2"/>
    </row>
    <row r="13" spans="2:16" ht="12.75">
      <c r="B13" s="10">
        <v>4</v>
      </c>
      <c r="C13" s="14">
        <v>0.20431</v>
      </c>
      <c r="D13" s="15">
        <f t="shared" si="0"/>
        <v>5.189474</v>
      </c>
      <c r="E13" s="20">
        <f t="shared" si="2"/>
        <v>41.7425761</v>
      </c>
      <c r="F13" s="20">
        <f t="shared" si="3"/>
        <v>21.151275506666455</v>
      </c>
      <c r="G13" s="30">
        <v>0.2485</v>
      </c>
      <c r="H13" s="29">
        <f t="shared" si="1"/>
        <v>0.8152887139107611</v>
      </c>
      <c r="I13" s="58">
        <v>0.408</v>
      </c>
      <c r="J13" s="60">
        <f t="shared" si="4"/>
        <v>1.3385826771653542</v>
      </c>
      <c r="K13" s="39">
        <v>135</v>
      </c>
      <c r="L13" s="39">
        <v>60</v>
      </c>
      <c r="M13" s="41">
        <v>4.89</v>
      </c>
      <c r="N13" s="44">
        <v>1.93</v>
      </c>
      <c r="O13" s="2"/>
      <c r="P13" s="2"/>
    </row>
    <row r="14" spans="2:16" ht="12.75">
      <c r="B14" s="10">
        <v>5</v>
      </c>
      <c r="C14" s="14">
        <v>0.18194</v>
      </c>
      <c r="D14" s="15">
        <f t="shared" si="0"/>
        <v>4.621276</v>
      </c>
      <c r="E14" s="20">
        <f t="shared" si="2"/>
        <v>33.1021636</v>
      </c>
      <c r="F14" s="20">
        <f t="shared" si="3"/>
        <v>16.773113870428947</v>
      </c>
      <c r="G14" s="30">
        <v>0.3133</v>
      </c>
      <c r="H14" s="29">
        <f t="shared" si="1"/>
        <v>1.0278871391076116</v>
      </c>
      <c r="I14" s="58">
        <v>0.514</v>
      </c>
      <c r="J14" s="60">
        <f t="shared" si="4"/>
        <v>1.6863517060367454</v>
      </c>
      <c r="K14" s="39">
        <v>118</v>
      </c>
      <c r="L14" s="39">
        <v>47</v>
      </c>
      <c r="M14" s="41">
        <v>5.5</v>
      </c>
      <c r="N14" s="44">
        <v>2.16</v>
      </c>
      <c r="O14" s="2"/>
      <c r="P14" s="2"/>
    </row>
    <row r="15" spans="2:16" ht="12.75">
      <c r="B15" s="10">
        <v>6</v>
      </c>
      <c r="C15" s="14">
        <v>0.16202</v>
      </c>
      <c r="D15" s="15">
        <f t="shared" si="0"/>
        <v>4.115308</v>
      </c>
      <c r="E15" s="20">
        <f t="shared" si="2"/>
        <v>26.250480399999997</v>
      </c>
      <c r="F15" s="20">
        <f t="shared" si="3"/>
        <v>13.301314748582273</v>
      </c>
      <c r="G15" s="30">
        <v>0.3951</v>
      </c>
      <c r="H15" s="29">
        <f t="shared" si="1"/>
        <v>1.296259842519685</v>
      </c>
      <c r="I15" s="58">
        <v>0.648</v>
      </c>
      <c r="J15" s="60">
        <f t="shared" si="4"/>
        <v>2.1259842519685037</v>
      </c>
      <c r="K15" s="39">
        <v>101</v>
      </c>
      <c r="L15" s="39">
        <v>37</v>
      </c>
      <c r="M15" s="41">
        <v>6.17</v>
      </c>
      <c r="N15" s="44">
        <v>2.43</v>
      </c>
      <c r="O15" s="2"/>
      <c r="P15" s="2"/>
    </row>
    <row r="16" spans="2:16" ht="12.75">
      <c r="B16" s="10">
        <v>7</v>
      </c>
      <c r="C16" s="14">
        <v>0.1443</v>
      </c>
      <c r="D16" s="15">
        <f t="shared" si="0"/>
        <v>3.66522</v>
      </c>
      <c r="E16" s="20">
        <f t="shared" si="2"/>
        <v>20.822490000000002</v>
      </c>
      <c r="F16" s="20">
        <f t="shared" si="3"/>
        <v>10.550911416432855</v>
      </c>
      <c r="G16" s="30">
        <v>0.4982</v>
      </c>
      <c r="H16" s="29">
        <f t="shared" si="1"/>
        <v>1.634514435695538</v>
      </c>
      <c r="I16" s="58">
        <v>0.817</v>
      </c>
      <c r="J16" s="60">
        <f t="shared" si="4"/>
        <v>2.6804461942257216</v>
      </c>
      <c r="K16" s="39">
        <v>89</v>
      </c>
      <c r="L16" s="39">
        <v>30</v>
      </c>
      <c r="M16" s="41">
        <v>6.93</v>
      </c>
      <c r="N16" s="44">
        <v>2.73</v>
      </c>
      <c r="O16" s="2"/>
      <c r="P16" s="49"/>
    </row>
    <row r="17" spans="2:16" ht="12.75">
      <c r="B17" s="10">
        <v>8</v>
      </c>
      <c r="C17" s="14">
        <v>0.128496</v>
      </c>
      <c r="D17" s="15">
        <f t="shared" si="0"/>
        <v>3.2637983999999998</v>
      </c>
      <c r="E17" s="20">
        <f t="shared" si="2"/>
        <v>16.511222015999998</v>
      </c>
      <c r="F17" s="21">
        <f t="shared" si="3"/>
        <v>8.366359684546463</v>
      </c>
      <c r="G17" s="30">
        <v>0.6282</v>
      </c>
      <c r="H17" s="29">
        <f t="shared" si="1"/>
        <v>2.061023622047244</v>
      </c>
      <c r="I17" s="58">
        <v>1.03</v>
      </c>
      <c r="J17" s="60">
        <f t="shared" si="4"/>
        <v>3.379265091863517</v>
      </c>
      <c r="K17" s="39">
        <v>73</v>
      </c>
      <c r="L17" s="39">
        <v>24</v>
      </c>
      <c r="M17" s="41">
        <v>7.78</v>
      </c>
      <c r="N17" s="44">
        <v>3.06</v>
      </c>
      <c r="O17" s="2"/>
      <c r="P17" s="2"/>
    </row>
    <row r="18" spans="2:16" ht="12.75">
      <c r="B18" s="10">
        <v>9</v>
      </c>
      <c r="C18" s="14">
        <v>0.1144</v>
      </c>
      <c r="D18" s="15">
        <f t="shared" si="0"/>
        <v>2.90576</v>
      </c>
      <c r="E18" s="20">
        <f t="shared" si="2"/>
        <v>13.08736</v>
      </c>
      <c r="F18" s="21">
        <f t="shared" si="3"/>
        <v>6.631463193641427</v>
      </c>
      <c r="G18" s="30">
        <v>0.7921</v>
      </c>
      <c r="H18" s="29">
        <f t="shared" si="1"/>
        <v>2.5987532808398948</v>
      </c>
      <c r="I18" s="58">
        <v>1.3</v>
      </c>
      <c r="J18" s="60">
        <f t="shared" si="4"/>
        <v>4.2650918635170605</v>
      </c>
      <c r="K18" s="39">
        <v>64</v>
      </c>
      <c r="L18" s="39">
        <v>19</v>
      </c>
      <c r="M18" s="41">
        <v>8.74</v>
      </c>
      <c r="N18" s="44">
        <v>3.44</v>
      </c>
      <c r="O18" s="2"/>
      <c r="P18" s="2"/>
    </row>
    <row r="19" spans="2:16" ht="12.75">
      <c r="B19" s="10">
        <v>10</v>
      </c>
      <c r="C19" s="14">
        <v>0.10189</v>
      </c>
      <c r="D19" s="15">
        <f t="shared" si="0"/>
        <v>2.5880059999999996</v>
      </c>
      <c r="E19" s="20">
        <f t="shared" si="2"/>
        <v>10.381572099999998</v>
      </c>
      <c r="F19" s="21">
        <f t="shared" si="3"/>
        <v>5.260420227859914</v>
      </c>
      <c r="G19" s="30">
        <v>0.9989</v>
      </c>
      <c r="H19" s="29">
        <f t="shared" si="1"/>
        <v>3.277230971128609</v>
      </c>
      <c r="I19" s="58">
        <v>1.64</v>
      </c>
      <c r="J19" s="60">
        <f t="shared" si="4"/>
        <v>5.380577427821521</v>
      </c>
      <c r="K19" s="39">
        <v>55</v>
      </c>
      <c r="L19" s="39">
        <v>15</v>
      </c>
      <c r="M19" s="41">
        <v>9.81</v>
      </c>
      <c r="N19" s="44">
        <v>3.86</v>
      </c>
      <c r="O19" s="2"/>
      <c r="P19" s="2"/>
    </row>
    <row r="20" spans="2:16" ht="12.75">
      <c r="B20" s="10">
        <v>11</v>
      </c>
      <c r="C20" s="14">
        <v>0.0907</v>
      </c>
      <c r="D20" s="15">
        <f t="shared" si="0"/>
        <v>2.30378</v>
      </c>
      <c r="E20" s="21">
        <f t="shared" si="2"/>
        <v>8.226490000000002</v>
      </c>
      <c r="F20" s="21">
        <f t="shared" si="3"/>
        <v>4.168424009720774</v>
      </c>
      <c r="G20" s="30">
        <v>1.26</v>
      </c>
      <c r="H20" s="29">
        <f t="shared" si="1"/>
        <v>4.133858267716535</v>
      </c>
      <c r="I20" s="58">
        <v>2.07</v>
      </c>
      <c r="J20" s="60">
        <f t="shared" si="4"/>
        <v>6.791338582677165</v>
      </c>
      <c r="K20" s="39">
        <v>47</v>
      </c>
      <c r="L20" s="39">
        <v>12</v>
      </c>
      <c r="M20" s="41">
        <v>11</v>
      </c>
      <c r="N20" s="44">
        <v>4.34</v>
      </c>
      <c r="O20" s="2"/>
      <c r="P20" s="2"/>
    </row>
    <row r="21" spans="2:16" ht="12.75">
      <c r="B21" s="10">
        <v>12</v>
      </c>
      <c r="C21" s="14">
        <v>0.0808081</v>
      </c>
      <c r="D21" s="15">
        <f t="shared" si="0"/>
        <v>2.0525257399999997</v>
      </c>
      <c r="E21" s="21">
        <f t="shared" si="2"/>
        <v>6.529949025609999</v>
      </c>
      <c r="F21" s="21">
        <f t="shared" si="3"/>
        <v>3.3087740094020033</v>
      </c>
      <c r="G21" s="30">
        <v>1.588</v>
      </c>
      <c r="H21" s="29">
        <f t="shared" si="1"/>
        <v>5.20997375328084</v>
      </c>
      <c r="I21" s="58">
        <v>2.61</v>
      </c>
      <c r="J21" s="60">
        <f t="shared" si="4"/>
        <v>8.562992125984252</v>
      </c>
      <c r="K21" s="39">
        <v>41</v>
      </c>
      <c r="L21" s="39">
        <v>9.3</v>
      </c>
      <c r="M21" s="41">
        <v>12.4</v>
      </c>
      <c r="N21" s="44">
        <v>4.87</v>
      </c>
      <c r="O21" s="2"/>
      <c r="P21" s="2"/>
    </row>
    <row r="22" spans="2:16" ht="12.75">
      <c r="B22" s="10">
        <v>13</v>
      </c>
      <c r="C22" s="14">
        <v>0.072</v>
      </c>
      <c r="D22" s="15">
        <f t="shared" si="0"/>
        <v>1.8287999999999998</v>
      </c>
      <c r="E22" s="21">
        <f t="shared" si="2"/>
        <v>5.183999999999999</v>
      </c>
      <c r="F22" s="21">
        <f t="shared" si="3"/>
        <v>2.6267715716414277</v>
      </c>
      <c r="G22" s="30">
        <v>2.003</v>
      </c>
      <c r="H22" s="29">
        <f t="shared" si="1"/>
        <v>6.571522309711286</v>
      </c>
      <c r="I22" s="58">
        <v>3.29</v>
      </c>
      <c r="J22" s="60">
        <f t="shared" si="4"/>
        <v>10.793963254593175</v>
      </c>
      <c r="K22" s="39">
        <v>35</v>
      </c>
      <c r="L22" s="39">
        <v>7.4</v>
      </c>
      <c r="M22" s="41">
        <v>13.9</v>
      </c>
      <c r="N22" s="44">
        <v>5.47</v>
      </c>
      <c r="O22" s="2"/>
      <c r="P22" s="2"/>
    </row>
    <row r="23" spans="2:16" ht="12.75">
      <c r="B23" s="10">
        <v>14</v>
      </c>
      <c r="C23" s="14">
        <v>0.064084</v>
      </c>
      <c r="D23" s="15">
        <f t="shared" si="0"/>
        <v>1.6277336</v>
      </c>
      <c r="E23" s="21">
        <f t="shared" si="2"/>
        <v>4.1067590560000005</v>
      </c>
      <c r="F23" s="21">
        <f t="shared" si="3"/>
        <v>2.0809255285265795</v>
      </c>
      <c r="G23" s="30">
        <v>2.525</v>
      </c>
      <c r="H23" s="29">
        <f t="shared" si="1"/>
        <v>8.284120734908136</v>
      </c>
      <c r="I23" s="58">
        <v>4.14</v>
      </c>
      <c r="J23" s="60">
        <f t="shared" si="4"/>
        <v>13.58267716535433</v>
      </c>
      <c r="K23" s="39">
        <v>32</v>
      </c>
      <c r="L23" s="39">
        <v>5.9</v>
      </c>
      <c r="M23" s="41">
        <v>15.6</v>
      </c>
      <c r="N23" s="44">
        <v>6.14</v>
      </c>
      <c r="O23" s="2"/>
      <c r="P23" s="2"/>
    </row>
    <row r="24" spans="2:16" ht="12.75">
      <c r="B24" s="10">
        <v>15</v>
      </c>
      <c r="C24" s="14">
        <v>0.0571</v>
      </c>
      <c r="D24" s="15">
        <f t="shared" si="0"/>
        <v>1.45034</v>
      </c>
      <c r="E24" s="21">
        <f t="shared" si="2"/>
        <v>3.26041</v>
      </c>
      <c r="F24" s="21">
        <f t="shared" si="3"/>
        <v>1.6520741319242727</v>
      </c>
      <c r="G24" s="30">
        <v>3.184</v>
      </c>
      <c r="H24" s="29">
        <f t="shared" si="1"/>
        <v>10.446194225721786</v>
      </c>
      <c r="I24" s="58">
        <v>5.22</v>
      </c>
      <c r="J24" s="60">
        <f t="shared" si="4"/>
        <v>17.125984251968504</v>
      </c>
      <c r="K24" s="39">
        <v>28</v>
      </c>
      <c r="L24" s="39">
        <v>4.7</v>
      </c>
      <c r="M24" s="41">
        <v>17.5</v>
      </c>
      <c r="N24" s="44">
        <v>6.9</v>
      </c>
      <c r="O24" s="2"/>
      <c r="P24" s="2"/>
    </row>
    <row r="25" spans="2:16" ht="12.75">
      <c r="B25" s="10">
        <v>16</v>
      </c>
      <c r="C25" s="14">
        <v>0.0508214</v>
      </c>
      <c r="D25" s="15">
        <f t="shared" si="0"/>
        <v>1.29086356</v>
      </c>
      <c r="E25" s="21">
        <f t="shared" si="2"/>
        <v>2.5828146979600004</v>
      </c>
      <c r="F25" s="21">
        <f t="shared" si="3"/>
        <v>1.3087315245792766</v>
      </c>
      <c r="G25" s="30">
        <v>4.016</v>
      </c>
      <c r="H25" s="29">
        <f t="shared" si="1"/>
        <v>13.175853018372703</v>
      </c>
      <c r="I25" s="58">
        <v>6.59</v>
      </c>
      <c r="J25" s="60">
        <f t="shared" si="4"/>
        <v>21.62073490813648</v>
      </c>
      <c r="K25" s="39">
        <v>22</v>
      </c>
      <c r="L25" s="39">
        <v>3.7</v>
      </c>
      <c r="M25" s="41">
        <v>19.7</v>
      </c>
      <c r="N25" s="44">
        <v>7.75</v>
      </c>
      <c r="O25" s="2"/>
      <c r="P25" s="2"/>
    </row>
    <row r="26" spans="2:16" ht="12.75">
      <c r="B26" s="10">
        <v>17</v>
      </c>
      <c r="C26" s="14">
        <v>0.0453</v>
      </c>
      <c r="D26" s="15">
        <f t="shared" si="0"/>
        <v>1.15062</v>
      </c>
      <c r="E26" s="21">
        <f t="shared" si="2"/>
        <v>2.0520899999999997</v>
      </c>
      <c r="F26" s="21">
        <f t="shared" si="3"/>
        <v>1.039809350781184</v>
      </c>
      <c r="G26" s="30">
        <v>5.064</v>
      </c>
      <c r="H26" s="29">
        <f t="shared" si="1"/>
        <v>16.614173228346456</v>
      </c>
      <c r="I26" s="58">
        <v>8.31</v>
      </c>
      <c r="J26" s="60">
        <f t="shared" si="4"/>
        <v>27.26377952755906</v>
      </c>
      <c r="K26" s="39">
        <v>19</v>
      </c>
      <c r="L26" s="39">
        <v>2.9</v>
      </c>
      <c r="M26" s="41">
        <v>22.1</v>
      </c>
      <c r="N26" s="44">
        <v>8.7</v>
      </c>
      <c r="O26" s="2"/>
      <c r="P26" s="2"/>
    </row>
    <row r="27" spans="2:16" ht="12.75">
      <c r="B27" s="10">
        <v>18</v>
      </c>
      <c r="C27" s="14">
        <v>0.040303</v>
      </c>
      <c r="D27" s="15">
        <f t="shared" si="0"/>
        <v>1.0236961999999998</v>
      </c>
      <c r="E27" s="21">
        <f t="shared" si="2"/>
        <v>1.6243318089999998</v>
      </c>
      <c r="F27" s="21">
        <f t="shared" si="3"/>
        <v>0.823061076156268</v>
      </c>
      <c r="G27" s="30">
        <v>6.385</v>
      </c>
      <c r="H27" s="29">
        <f t="shared" si="1"/>
        <v>20.94816272965879</v>
      </c>
      <c r="I27" s="58">
        <v>10.5</v>
      </c>
      <c r="J27" s="60">
        <f t="shared" si="4"/>
        <v>34.4488188976378</v>
      </c>
      <c r="K27" s="39">
        <v>16</v>
      </c>
      <c r="L27" s="39">
        <v>2.3</v>
      </c>
      <c r="M27" s="41">
        <v>24.8</v>
      </c>
      <c r="N27" s="44">
        <v>9.77</v>
      </c>
      <c r="O27" s="2"/>
      <c r="P27" s="2"/>
    </row>
    <row r="28" spans="2:16" ht="12.75">
      <c r="B28" s="10">
        <v>19</v>
      </c>
      <c r="C28" s="14">
        <v>0.0359</v>
      </c>
      <c r="D28" s="15">
        <f t="shared" si="0"/>
        <v>0.91186</v>
      </c>
      <c r="E28" s="22">
        <f t="shared" si="2"/>
        <v>1.28881</v>
      </c>
      <c r="F28" s="22">
        <f t="shared" si="3"/>
        <v>0.653049666135646</v>
      </c>
      <c r="G28" s="30">
        <v>8.051</v>
      </c>
      <c r="H28" s="29">
        <f t="shared" si="1"/>
        <v>26.414041994750654</v>
      </c>
      <c r="I28" s="59">
        <v>13.2</v>
      </c>
      <c r="J28" s="60">
        <f t="shared" si="4"/>
        <v>43.30708661417323</v>
      </c>
      <c r="K28" s="39">
        <v>14</v>
      </c>
      <c r="L28" s="39">
        <v>1.8</v>
      </c>
      <c r="M28" s="41">
        <v>27.9</v>
      </c>
      <c r="N28" s="44">
        <v>11</v>
      </c>
      <c r="O28" s="2"/>
      <c r="P28" s="2"/>
    </row>
    <row r="29" spans="2:16" ht="12.75">
      <c r="B29" s="10">
        <v>20</v>
      </c>
      <c r="C29" s="14">
        <v>0.03196118</v>
      </c>
      <c r="D29" s="15">
        <f t="shared" si="0"/>
        <v>0.8118139719999999</v>
      </c>
      <c r="E29" s="22">
        <f t="shared" si="2"/>
        <v>1.0215170269923999</v>
      </c>
      <c r="F29" s="22">
        <f t="shared" si="3"/>
        <v>0.5176103176024895</v>
      </c>
      <c r="G29" s="32">
        <v>10.15</v>
      </c>
      <c r="H29" s="29">
        <f t="shared" si="1"/>
        <v>33.3005249343832</v>
      </c>
      <c r="I29" s="59">
        <v>16.7</v>
      </c>
      <c r="J29" s="60">
        <f t="shared" si="4"/>
        <v>54.79002624671916</v>
      </c>
      <c r="K29" s="39">
        <v>11</v>
      </c>
      <c r="L29" s="39">
        <v>1.5</v>
      </c>
      <c r="M29" s="41">
        <v>31.3</v>
      </c>
      <c r="N29" s="44">
        <v>12.3</v>
      </c>
      <c r="O29" s="2"/>
      <c r="P29" s="2"/>
    </row>
    <row r="30" spans="2:16" ht="12.75">
      <c r="B30" s="10">
        <v>21</v>
      </c>
      <c r="C30" s="14">
        <v>0.0285</v>
      </c>
      <c r="D30" s="15">
        <f t="shared" si="0"/>
        <v>0.7239</v>
      </c>
      <c r="E30" s="22">
        <f t="shared" si="2"/>
        <v>0.81225</v>
      </c>
      <c r="F30" s="22">
        <f t="shared" si="3"/>
        <v>0.4115731498969425</v>
      </c>
      <c r="G30" s="32">
        <v>12.8</v>
      </c>
      <c r="H30" s="29">
        <f t="shared" si="1"/>
        <v>41.99475065616798</v>
      </c>
      <c r="I30" s="59">
        <v>21</v>
      </c>
      <c r="J30" s="60">
        <f t="shared" si="4"/>
        <v>68.8976377952756</v>
      </c>
      <c r="K30" s="39">
        <v>9</v>
      </c>
      <c r="L30" s="39">
        <v>1.2</v>
      </c>
      <c r="M30" s="41">
        <v>35.1</v>
      </c>
      <c r="N30" s="44">
        <v>13.8</v>
      </c>
      <c r="O30" s="2"/>
      <c r="P30" s="2"/>
    </row>
    <row r="31" spans="2:16" ht="12.75">
      <c r="B31" s="10">
        <v>22</v>
      </c>
      <c r="C31" s="14">
        <v>0.0253</v>
      </c>
      <c r="D31" s="15">
        <f t="shared" si="0"/>
        <v>0.64262</v>
      </c>
      <c r="E31" s="22">
        <f t="shared" si="2"/>
        <v>0.6400899999999999</v>
      </c>
      <c r="F31" s="22">
        <f t="shared" si="3"/>
        <v>0.3243383902955173</v>
      </c>
      <c r="G31" s="32">
        <v>16.14</v>
      </c>
      <c r="H31" s="29">
        <f t="shared" si="1"/>
        <v>52.95275590551181</v>
      </c>
      <c r="I31" s="59">
        <v>26.5</v>
      </c>
      <c r="J31" s="60">
        <f t="shared" si="4"/>
        <v>86.94225721784777</v>
      </c>
      <c r="K31" s="39">
        <v>7</v>
      </c>
      <c r="L31" s="39">
        <v>0.92</v>
      </c>
      <c r="M31" s="41">
        <v>39.5</v>
      </c>
      <c r="N31" s="44">
        <v>15.5</v>
      </c>
      <c r="O31" s="2"/>
      <c r="P31" s="2"/>
    </row>
    <row r="32" spans="2:16" ht="12.75">
      <c r="B32" s="10">
        <v>23</v>
      </c>
      <c r="C32" s="14">
        <v>0.0226</v>
      </c>
      <c r="D32" s="15">
        <f t="shared" si="0"/>
        <v>0.5740399999999999</v>
      </c>
      <c r="E32" s="23">
        <f t="shared" si="2"/>
        <v>0.51076</v>
      </c>
      <c r="F32" s="22">
        <f t="shared" si="3"/>
        <v>0.25880591202383785</v>
      </c>
      <c r="G32" s="32">
        <v>20.36</v>
      </c>
      <c r="H32" s="29">
        <f t="shared" si="1"/>
        <v>66.7979002624672</v>
      </c>
      <c r="I32" s="59">
        <v>33.4</v>
      </c>
      <c r="J32" s="60">
        <f t="shared" si="4"/>
        <v>109.58005249343832</v>
      </c>
      <c r="K32" s="39">
        <v>4.7</v>
      </c>
      <c r="L32" s="39">
        <v>0.729</v>
      </c>
      <c r="M32" s="41">
        <v>44.3</v>
      </c>
      <c r="N32" s="44">
        <v>17.4</v>
      </c>
      <c r="O32" s="2"/>
      <c r="P32" s="2"/>
    </row>
    <row r="33" spans="2:16" ht="12.75">
      <c r="B33" s="10">
        <v>24</v>
      </c>
      <c r="C33" s="14">
        <v>0.0201</v>
      </c>
      <c r="D33" s="15">
        <f t="shared" si="0"/>
        <v>0.51054</v>
      </c>
      <c r="E33" s="23">
        <f t="shared" si="2"/>
        <v>0.40401</v>
      </c>
      <c r="F33" s="22">
        <f t="shared" si="3"/>
        <v>0.20471488863018006</v>
      </c>
      <c r="G33" s="32">
        <v>25.67</v>
      </c>
      <c r="H33" s="29">
        <f t="shared" si="1"/>
        <v>84.21916010498688</v>
      </c>
      <c r="I33" s="59">
        <v>42.1</v>
      </c>
      <c r="J33" s="60">
        <f t="shared" si="4"/>
        <v>138.12335958005247</v>
      </c>
      <c r="K33" s="39">
        <v>3.5</v>
      </c>
      <c r="L33" s="39">
        <v>0.577</v>
      </c>
      <c r="M33" s="41">
        <v>49.7</v>
      </c>
      <c r="N33" s="44">
        <v>19.6</v>
      </c>
      <c r="O33" s="2"/>
      <c r="P33" s="2"/>
    </row>
    <row r="34" spans="2:16" ht="12.75">
      <c r="B34" s="10">
        <v>25</v>
      </c>
      <c r="C34" s="14">
        <v>0.0179</v>
      </c>
      <c r="D34" s="15">
        <f t="shared" si="0"/>
        <v>0.45465999999999995</v>
      </c>
      <c r="E34" s="23">
        <f t="shared" si="2"/>
        <v>0.32041</v>
      </c>
      <c r="F34" s="22">
        <f t="shared" si="3"/>
        <v>0.1623541433776292</v>
      </c>
      <c r="G34" s="32">
        <v>32.37</v>
      </c>
      <c r="H34" s="31">
        <f t="shared" si="1"/>
        <v>106.20078740157479</v>
      </c>
      <c r="I34" s="59">
        <v>53.1</v>
      </c>
      <c r="J34" s="61">
        <f t="shared" si="4"/>
        <v>174.21259842519686</v>
      </c>
      <c r="K34" s="39">
        <v>2.7</v>
      </c>
      <c r="L34" s="39">
        <v>0.457</v>
      </c>
      <c r="M34" s="41">
        <v>55.9</v>
      </c>
      <c r="N34" s="44">
        <v>22</v>
      </c>
      <c r="O34" s="2"/>
      <c r="P34" s="2"/>
    </row>
    <row r="35" spans="2:16" ht="12.75">
      <c r="B35" s="10">
        <v>26</v>
      </c>
      <c r="C35" s="14">
        <v>0.0159</v>
      </c>
      <c r="D35" s="15">
        <f t="shared" si="0"/>
        <v>0.40386</v>
      </c>
      <c r="E35" s="23">
        <f t="shared" si="2"/>
        <v>0.25281000000000003</v>
      </c>
      <c r="F35" s="22">
        <f t="shared" si="3"/>
        <v>0.1281007177906384</v>
      </c>
      <c r="G35" s="32">
        <v>40.81</v>
      </c>
      <c r="H35" s="31">
        <f t="shared" si="1"/>
        <v>133.89107611548556</v>
      </c>
      <c r="I35" s="59">
        <v>67</v>
      </c>
      <c r="J35" s="61">
        <f t="shared" si="4"/>
        <v>219.81627296587925</v>
      </c>
      <c r="K35" s="39">
        <v>2.2</v>
      </c>
      <c r="L35" s="39">
        <v>0.361</v>
      </c>
      <c r="M35" s="41">
        <v>62.7</v>
      </c>
      <c r="N35" s="44">
        <v>24.7</v>
      </c>
      <c r="O35" s="2"/>
      <c r="P35" s="2"/>
    </row>
    <row r="36" spans="2:16" ht="12.75">
      <c r="B36" s="10">
        <v>27</v>
      </c>
      <c r="C36" s="14">
        <v>0.0142</v>
      </c>
      <c r="D36" s="15">
        <f t="shared" si="0"/>
        <v>0.36068</v>
      </c>
      <c r="E36" s="23">
        <f t="shared" si="2"/>
        <v>0.20164000000000004</v>
      </c>
      <c r="F36" s="22">
        <f t="shared" si="3"/>
        <v>0.10217249608521946</v>
      </c>
      <c r="G36" s="32">
        <v>51.47</v>
      </c>
      <c r="H36" s="31">
        <f t="shared" si="1"/>
        <v>168.86482939632543</v>
      </c>
      <c r="I36" s="59">
        <v>84.4</v>
      </c>
      <c r="J36" s="61">
        <f t="shared" si="4"/>
        <v>276.9028871391076</v>
      </c>
      <c r="K36" s="39">
        <v>1.7</v>
      </c>
      <c r="L36" s="39">
        <v>0.288</v>
      </c>
      <c r="M36" s="41">
        <v>70.4</v>
      </c>
      <c r="N36" s="44">
        <v>27.7</v>
      </c>
      <c r="O36" s="2"/>
      <c r="P36" s="2"/>
    </row>
    <row r="37" spans="2:16" ht="12.75">
      <c r="B37" s="10">
        <v>28</v>
      </c>
      <c r="C37" s="14">
        <v>0.0126</v>
      </c>
      <c r="D37" s="15">
        <f t="shared" si="0"/>
        <v>0.32004</v>
      </c>
      <c r="E37" s="23">
        <f t="shared" si="2"/>
        <v>0.15876</v>
      </c>
      <c r="F37" s="22">
        <f t="shared" si="3"/>
        <v>0.08044487938151874</v>
      </c>
      <c r="G37" s="32">
        <v>64.9</v>
      </c>
      <c r="H37" s="31">
        <f t="shared" si="1"/>
        <v>212.92650918635172</v>
      </c>
      <c r="I37" s="59">
        <v>106</v>
      </c>
      <c r="J37" s="61">
        <f t="shared" si="4"/>
        <v>347.7690288713911</v>
      </c>
      <c r="K37" s="39">
        <v>1.4</v>
      </c>
      <c r="L37" s="39">
        <v>0.226</v>
      </c>
      <c r="M37" s="41">
        <v>79.1</v>
      </c>
      <c r="N37" s="44">
        <v>31.1</v>
      </c>
      <c r="O37" s="2"/>
      <c r="P37" s="2"/>
    </row>
    <row r="38" spans="2:16" ht="12.75">
      <c r="B38" s="10">
        <v>29</v>
      </c>
      <c r="C38" s="14">
        <v>0.0113</v>
      </c>
      <c r="D38" s="15">
        <f t="shared" si="0"/>
        <v>0.28701999999999994</v>
      </c>
      <c r="E38" s="23">
        <f t="shared" si="2"/>
        <v>0.12769</v>
      </c>
      <c r="F38" s="22">
        <f t="shared" si="3"/>
        <v>0.06470147800595946</v>
      </c>
      <c r="G38" s="32">
        <v>81.84</v>
      </c>
      <c r="H38" s="31">
        <f t="shared" si="1"/>
        <v>268.503937007874</v>
      </c>
      <c r="I38" s="59">
        <v>134</v>
      </c>
      <c r="J38" s="61">
        <f t="shared" si="4"/>
        <v>439.6325459317585</v>
      </c>
      <c r="K38" s="39">
        <v>1.2</v>
      </c>
      <c r="L38" s="39">
        <v>0.182</v>
      </c>
      <c r="M38" s="41">
        <v>88.8</v>
      </c>
      <c r="N38" s="44">
        <v>35</v>
      </c>
      <c r="O38" s="2"/>
      <c r="P38" s="2"/>
    </row>
    <row r="39" spans="2:16" ht="12.75">
      <c r="B39" s="10">
        <v>30</v>
      </c>
      <c r="C39" s="14">
        <v>0.01</v>
      </c>
      <c r="D39" s="15">
        <f t="shared" si="0"/>
        <v>0.254</v>
      </c>
      <c r="E39" s="24">
        <f t="shared" si="2"/>
        <v>0.1</v>
      </c>
      <c r="F39" s="22">
        <f t="shared" si="3"/>
        <v>0.05067074790974978</v>
      </c>
      <c r="G39" s="32">
        <v>103.2</v>
      </c>
      <c r="H39" s="31">
        <f t="shared" si="1"/>
        <v>338.5826771653543</v>
      </c>
      <c r="I39" s="59">
        <v>169</v>
      </c>
      <c r="J39" s="61">
        <f t="shared" si="4"/>
        <v>554.4619422572177</v>
      </c>
      <c r="K39" s="39">
        <v>0.86</v>
      </c>
      <c r="L39" s="39">
        <v>0.142</v>
      </c>
      <c r="M39" s="41">
        <v>99.7</v>
      </c>
      <c r="N39" s="44">
        <v>39.3</v>
      </c>
      <c r="O39" s="2"/>
      <c r="P39" s="2"/>
    </row>
    <row r="40" spans="2:16" ht="12.75">
      <c r="B40" s="10">
        <v>31</v>
      </c>
      <c r="C40" s="14">
        <v>0.00893</v>
      </c>
      <c r="D40" s="15">
        <f t="shared" si="0"/>
        <v>0.226822</v>
      </c>
      <c r="E40" s="24">
        <f t="shared" si="2"/>
        <v>0.07974490000000001</v>
      </c>
      <c r="F40" s="23">
        <f t="shared" si="3"/>
        <v>0.04040733724988205</v>
      </c>
      <c r="G40" s="32">
        <v>130.1</v>
      </c>
      <c r="H40" s="31">
        <f t="shared" si="1"/>
        <v>426.83727034120733</v>
      </c>
      <c r="I40" s="59">
        <v>213</v>
      </c>
      <c r="J40" s="61">
        <f t="shared" si="4"/>
        <v>698.8188976377952</v>
      </c>
      <c r="K40" s="39">
        <v>0.7</v>
      </c>
      <c r="L40" s="39">
        <v>0.113</v>
      </c>
      <c r="M40" s="41">
        <v>112</v>
      </c>
      <c r="N40" s="44">
        <v>44.1</v>
      </c>
      <c r="O40" s="2"/>
      <c r="P40" s="2"/>
    </row>
    <row r="41" spans="2:16" ht="12.75">
      <c r="B41" s="10">
        <v>32</v>
      </c>
      <c r="C41" s="14">
        <v>0.00795</v>
      </c>
      <c r="D41" s="15">
        <f aca="true" t="shared" si="5" ref="D41:D49">C41*25.4</f>
        <v>0.20193</v>
      </c>
      <c r="E41" s="24">
        <f t="shared" si="2"/>
        <v>0.06320250000000001</v>
      </c>
      <c r="F41" s="23">
        <f t="shared" si="3"/>
        <v>0.0320251794476596</v>
      </c>
      <c r="G41" s="32">
        <v>164.1</v>
      </c>
      <c r="H41" s="31">
        <f t="shared" si="1"/>
        <v>538.3858267716535</v>
      </c>
      <c r="I41" s="59">
        <v>269</v>
      </c>
      <c r="J41" s="61">
        <f t="shared" si="4"/>
        <v>882.5459317585302</v>
      </c>
      <c r="K41" s="39">
        <v>0.53</v>
      </c>
      <c r="L41" s="39">
        <v>0.091</v>
      </c>
      <c r="M41" s="41">
        <v>126</v>
      </c>
      <c r="N41" s="44">
        <v>49.5</v>
      </c>
      <c r="O41" s="2"/>
      <c r="P41" s="2"/>
    </row>
    <row r="42" spans="2:16" ht="12.75">
      <c r="B42" s="10">
        <v>33</v>
      </c>
      <c r="C42" s="14">
        <v>0.0071</v>
      </c>
      <c r="D42" s="15">
        <f t="shared" si="5"/>
        <v>0.18034</v>
      </c>
      <c r="E42" s="24">
        <f t="shared" si="2"/>
        <v>0.05041000000000001</v>
      </c>
      <c r="F42" s="23">
        <f t="shared" si="3"/>
        <v>0.025543124021304865</v>
      </c>
      <c r="G42" s="32">
        <v>206.9</v>
      </c>
      <c r="H42" s="31">
        <f t="shared" si="1"/>
        <v>678.8057742782152</v>
      </c>
      <c r="I42" s="59">
        <v>339</v>
      </c>
      <c r="J42" s="61">
        <f t="shared" si="4"/>
        <v>1112.2047244094488</v>
      </c>
      <c r="K42" s="39">
        <v>0.43</v>
      </c>
      <c r="L42" s="39">
        <v>0.072</v>
      </c>
      <c r="M42" s="41">
        <v>159</v>
      </c>
      <c r="N42" s="44">
        <v>62.4</v>
      </c>
      <c r="O42" s="2"/>
      <c r="P42" s="2"/>
    </row>
    <row r="43" spans="2:16" ht="12.75">
      <c r="B43" s="10">
        <v>34</v>
      </c>
      <c r="C43" s="14">
        <v>0.0063</v>
      </c>
      <c r="D43" s="15">
        <f t="shared" si="5"/>
        <v>0.16002</v>
      </c>
      <c r="E43" s="24">
        <f t="shared" si="2"/>
        <v>0.03969</v>
      </c>
      <c r="F43" s="23">
        <f t="shared" si="3"/>
        <v>0.020111219845379686</v>
      </c>
      <c r="G43" s="32">
        <v>260.9</v>
      </c>
      <c r="H43" s="31">
        <f t="shared" si="1"/>
        <v>855.9711286089238</v>
      </c>
      <c r="I43" s="59">
        <v>428</v>
      </c>
      <c r="J43" s="61">
        <f t="shared" si="4"/>
        <v>1404.1994750656168</v>
      </c>
      <c r="K43" s="39">
        <v>0.33</v>
      </c>
      <c r="L43" s="39">
        <v>0.056</v>
      </c>
      <c r="M43" s="41">
        <v>200</v>
      </c>
      <c r="N43" s="44">
        <v>78.7</v>
      </c>
      <c r="O43" s="2"/>
      <c r="P43" s="2"/>
    </row>
    <row r="44" spans="2:16" ht="12.75">
      <c r="B44" s="10">
        <v>35</v>
      </c>
      <c r="C44" s="14">
        <v>0.0056</v>
      </c>
      <c r="D44" s="15">
        <f t="shared" si="5"/>
        <v>0.14223999999999998</v>
      </c>
      <c r="E44" s="24">
        <f t="shared" si="2"/>
        <v>0.03136</v>
      </c>
      <c r="F44" s="23">
        <f t="shared" si="3"/>
        <v>0.015890346544497523</v>
      </c>
      <c r="G44" s="32">
        <v>329</v>
      </c>
      <c r="H44" s="33">
        <f t="shared" si="1"/>
        <v>1079.3963254593175</v>
      </c>
      <c r="I44" s="59">
        <v>540</v>
      </c>
      <c r="J44" s="62">
        <f t="shared" si="4"/>
        <v>1771.6535433070865</v>
      </c>
      <c r="K44" s="39">
        <v>0.27</v>
      </c>
      <c r="L44" s="39">
        <v>0.044</v>
      </c>
      <c r="M44" s="41">
        <v>252</v>
      </c>
      <c r="N44" s="44">
        <v>99.3</v>
      </c>
      <c r="O44" s="2"/>
      <c r="P44" s="2"/>
    </row>
    <row r="45" spans="2:16" ht="12.75">
      <c r="B45" s="10">
        <v>36</v>
      </c>
      <c r="C45" s="14">
        <v>0.005</v>
      </c>
      <c r="D45" s="15">
        <f t="shared" si="5"/>
        <v>0.127</v>
      </c>
      <c r="E45" s="24">
        <f t="shared" si="2"/>
        <v>0.025</v>
      </c>
      <c r="F45" s="23">
        <f t="shared" si="3"/>
        <v>0.012667686977437444</v>
      </c>
      <c r="G45" s="32">
        <v>414.8</v>
      </c>
      <c r="H45" s="33">
        <f t="shared" si="1"/>
        <v>1360.8923884514434</v>
      </c>
      <c r="I45" s="59">
        <v>681</v>
      </c>
      <c r="J45" s="62">
        <f t="shared" si="4"/>
        <v>2234.251968503937</v>
      </c>
      <c r="K45" s="39">
        <v>0.21</v>
      </c>
      <c r="L45" s="39">
        <v>0.035</v>
      </c>
      <c r="M45" s="41">
        <v>318</v>
      </c>
      <c r="N45" s="44">
        <v>125</v>
      </c>
      <c r="O45" s="2"/>
      <c r="P45" s="2"/>
    </row>
    <row r="46" spans="2:16" ht="12.75">
      <c r="B46" s="10">
        <v>37</v>
      </c>
      <c r="C46" s="14">
        <v>0.0045</v>
      </c>
      <c r="D46" s="15">
        <f t="shared" si="5"/>
        <v>0.11429999999999998</v>
      </c>
      <c r="E46" s="24">
        <f t="shared" si="2"/>
        <v>0.020249999999999997</v>
      </c>
      <c r="F46" s="23">
        <f t="shared" si="3"/>
        <v>0.010260826451724327</v>
      </c>
      <c r="G46" s="32">
        <v>523.1</v>
      </c>
      <c r="H46" s="33">
        <f t="shared" si="1"/>
        <v>1716.2073490813648</v>
      </c>
      <c r="I46" s="59">
        <v>858</v>
      </c>
      <c r="J46" s="62">
        <f t="shared" si="4"/>
        <v>2814.9606299212596</v>
      </c>
      <c r="K46" s="39">
        <v>0.17</v>
      </c>
      <c r="L46" s="39">
        <v>0.0289</v>
      </c>
      <c r="M46" s="45"/>
      <c r="N46" s="46"/>
      <c r="O46" s="2"/>
      <c r="P46" s="2"/>
    </row>
    <row r="47" spans="2:16" ht="12.75">
      <c r="B47" s="10">
        <v>38</v>
      </c>
      <c r="C47" s="14">
        <v>0.004</v>
      </c>
      <c r="D47" s="15">
        <f t="shared" si="5"/>
        <v>0.1016</v>
      </c>
      <c r="E47" s="24">
        <f t="shared" si="2"/>
        <v>0.016</v>
      </c>
      <c r="F47" s="23">
        <f t="shared" si="3"/>
        <v>0.008107319665559963</v>
      </c>
      <c r="G47" s="32">
        <v>659.6</v>
      </c>
      <c r="H47" s="33">
        <f t="shared" si="1"/>
        <v>2164.041994750656</v>
      </c>
      <c r="I47" s="59">
        <v>1080</v>
      </c>
      <c r="J47" s="62">
        <f t="shared" si="4"/>
        <v>3543.307086614173</v>
      </c>
      <c r="K47" s="39">
        <v>0.13</v>
      </c>
      <c r="L47" s="39">
        <v>0.0228</v>
      </c>
      <c r="M47" s="45"/>
      <c r="N47" s="46"/>
      <c r="O47" s="2"/>
      <c r="P47" s="2"/>
    </row>
    <row r="48" spans="2:16" ht="12.75">
      <c r="B48" s="10">
        <v>39</v>
      </c>
      <c r="C48" s="14">
        <v>0.0035</v>
      </c>
      <c r="D48" s="15">
        <f t="shared" si="5"/>
        <v>0.08889999999999999</v>
      </c>
      <c r="E48" s="24">
        <f t="shared" si="2"/>
        <v>0.01225</v>
      </c>
      <c r="F48" s="23">
        <f t="shared" si="3"/>
        <v>0.006207166618944346</v>
      </c>
      <c r="G48" s="32">
        <v>831.8</v>
      </c>
      <c r="H48" s="33">
        <f t="shared" si="1"/>
        <v>2729.002624671916</v>
      </c>
      <c r="I48" s="59">
        <v>1360</v>
      </c>
      <c r="J48" s="62">
        <f t="shared" si="4"/>
        <v>4461.942257217847</v>
      </c>
      <c r="K48" s="39">
        <v>0.11</v>
      </c>
      <c r="L48" s="39">
        <v>0.0175</v>
      </c>
      <c r="M48" s="45"/>
      <c r="N48" s="46"/>
      <c r="O48" s="2"/>
      <c r="P48" s="2"/>
    </row>
    <row r="49" spans="2:16" ht="12.75">
      <c r="B49" s="10">
        <v>40</v>
      </c>
      <c r="C49" s="14">
        <v>0.00314</v>
      </c>
      <c r="D49" s="15">
        <f t="shared" si="5"/>
        <v>0.079756</v>
      </c>
      <c r="E49" s="24">
        <f t="shared" si="2"/>
        <v>0.0098596</v>
      </c>
      <c r="F49" s="23">
        <f t="shared" si="3"/>
        <v>0.004995933060909687</v>
      </c>
      <c r="G49" s="34">
        <v>1049</v>
      </c>
      <c r="H49" s="33">
        <f t="shared" si="1"/>
        <v>3441.6010498687665</v>
      </c>
      <c r="I49" s="59">
        <v>1720</v>
      </c>
      <c r="J49" s="62">
        <f t="shared" si="4"/>
        <v>5643.0446194225715</v>
      </c>
      <c r="K49" s="39">
        <v>0.09</v>
      </c>
      <c r="L49" s="39">
        <v>0.0137</v>
      </c>
      <c r="M49" s="45"/>
      <c r="N49" s="46"/>
      <c r="O49" s="2"/>
      <c r="P49" s="2"/>
    </row>
    <row r="50" spans="2:16" ht="12.75">
      <c r="B50" s="10">
        <v>41</v>
      </c>
      <c r="C50" s="14">
        <f>2.8/1000</f>
        <v>0.0028</v>
      </c>
      <c r="D50" s="15">
        <f aca="true" t="shared" si="6" ref="D50:D59">C50*25.4</f>
        <v>0.07111999999999999</v>
      </c>
      <c r="E50" s="24">
        <f t="shared" si="2"/>
        <v>0.00784</v>
      </c>
      <c r="F50" s="24">
        <f t="shared" si="3"/>
        <v>0.003972586636124381</v>
      </c>
      <c r="G50" s="34">
        <f>1.28797*1000</f>
        <v>1287.97</v>
      </c>
      <c r="H50" s="33">
        <f>(G50/304.8)*1000</f>
        <v>4225.623359580052</v>
      </c>
      <c r="I50" s="53"/>
      <c r="J50" s="53"/>
      <c r="K50" s="39"/>
      <c r="L50" s="39"/>
      <c r="M50" s="45"/>
      <c r="N50" s="46"/>
      <c r="O50" s="2"/>
      <c r="P50" s="2"/>
    </row>
    <row r="51" spans="2:16" ht="12.75">
      <c r="B51" s="10">
        <v>42</v>
      </c>
      <c r="C51" s="14">
        <f>2.494/1000</f>
        <v>0.002494</v>
      </c>
      <c r="D51" s="15">
        <f t="shared" si="6"/>
        <v>0.0633476</v>
      </c>
      <c r="E51" s="24">
        <f t="shared" si="2"/>
        <v>0.006220036000000001</v>
      </c>
      <c r="F51" s="24">
        <f t="shared" si="3"/>
        <v>0.003151738761455684</v>
      </c>
      <c r="G51" s="34">
        <f>1.58512*1000</f>
        <v>1585.1200000000001</v>
      </c>
      <c r="H51" s="35">
        <f aca="true" t="shared" si="7" ref="H51:H59">(G51/304.8)*1000</f>
        <v>5200.524934383203</v>
      </c>
      <c r="I51" s="54"/>
      <c r="J51" s="54"/>
      <c r="K51" s="39"/>
      <c r="L51" s="39"/>
      <c r="M51" s="45"/>
      <c r="N51" s="46"/>
      <c r="O51" s="2"/>
      <c r="P51" s="2"/>
    </row>
    <row r="52" spans="2:16" ht="12.75">
      <c r="B52" s="10">
        <v>43</v>
      </c>
      <c r="C52" s="14">
        <f>2.221/1000</f>
        <v>0.002221</v>
      </c>
      <c r="D52" s="15">
        <f t="shared" si="6"/>
        <v>0.056413399999999995</v>
      </c>
      <c r="E52" s="24">
        <f t="shared" si="2"/>
        <v>0.0049328409999999994</v>
      </c>
      <c r="F52" s="24">
        <f t="shared" si="3"/>
        <v>0.0024995074278987795</v>
      </c>
      <c r="G52" s="34">
        <f>2.07036*1000</f>
        <v>2070.36</v>
      </c>
      <c r="H52" s="35">
        <f t="shared" si="7"/>
        <v>6792.51968503937</v>
      </c>
      <c r="I52" s="54"/>
      <c r="J52" s="54"/>
      <c r="K52" s="39"/>
      <c r="L52" s="39"/>
      <c r="M52" s="45"/>
      <c r="N52" s="46"/>
      <c r="O52" s="2"/>
      <c r="P52" s="2"/>
    </row>
    <row r="53" spans="2:16" ht="12.75">
      <c r="B53" s="10">
        <v>44</v>
      </c>
      <c r="C53" s="14">
        <f>1.978/1000</f>
        <v>0.001978</v>
      </c>
      <c r="D53" s="15">
        <f t="shared" si="6"/>
        <v>0.0502412</v>
      </c>
      <c r="E53" s="24">
        <f t="shared" si="2"/>
        <v>0.003912484000000001</v>
      </c>
      <c r="F53" s="24">
        <f t="shared" si="3"/>
        <v>0.0019824849046492943</v>
      </c>
      <c r="G53" s="34">
        <f>2.49621*1000</f>
        <v>2496.21</v>
      </c>
      <c r="H53" s="35">
        <f t="shared" si="7"/>
        <v>8189.665354330708</v>
      </c>
      <c r="I53" s="54"/>
      <c r="J53" s="54"/>
      <c r="K53" s="39"/>
      <c r="L53" s="39"/>
      <c r="M53" s="45"/>
      <c r="N53" s="46"/>
      <c r="O53" s="2"/>
      <c r="P53" s="2"/>
    </row>
    <row r="54" spans="2:16" ht="12.75">
      <c r="B54" s="10">
        <v>45</v>
      </c>
      <c r="C54" s="14">
        <f>1.761/1000</f>
        <v>0.001761</v>
      </c>
      <c r="D54" s="15">
        <f t="shared" si="6"/>
        <v>0.044729399999999996</v>
      </c>
      <c r="E54" s="25">
        <f t="shared" si="2"/>
        <v>0.0031011209999999997</v>
      </c>
      <c r="F54" s="24">
        <f t="shared" si="3"/>
        <v>0.0015713612042863108</v>
      </c>
      <c r="G54" s="34">
        <f>3.20624*1000</f>
        <v>3206.2400000000002</v>
      </c>
      <c r="H54" s="35">
        <f t="shared" si="7"/>
        <v>10519.160104986877</v>
      </c>
      <c r="I54" s="54"/>
      <c r="J54" s="54"/>
      <c r="K54" s="39"/>
      <c r="L54" s="39"/>
      <c r="M54" s="45"/>
      <c r="N54" s="46"/>
      <c r="O54" s="2"/>
      <c r="P54" s="2"/>
    </row>
    <row r="55" spans="2:16" ht="12.75">
      <c r="B55" s="10">
        <v>46</v>
      </c>
      <c r="C55" s="14">
        <f>1.568/1000</f>
        <v>0.0015680000000000002</v>
      </c>
      <c r="D55" s="15">
        <f t="shared" si="6"/>
        <v>0.0398272</v>
      </c>
      <c r="E55" s="25">
        <f t="shared" si="2"/>
        <v>0.002458624000000001</v>
      </c>
      <c r="F55" s="24">
        <f t="shared" si="3"/>
        <v>0.0012458031690886064</v>
      </c>
      <c r="G55" s="34">
        <f>4.0579*1000</f>
        <v>4057.9</v>
      </c>
      <c r="H55" s="35">
        <f t="shared" si="7"/>
        <v>13313.320209973754</v>
      </c>
      <c r="I55" s="54"/>
      <c r="J55" s="54"/>
      <c r="K55" s="39"/>
      <c r="L55" s="39"/>
      <c r="M55" s="45"/>
      <c r="N55" s="46"/>
      <c r="O55" s="2"/>
      <c r="P55" s="2"/>
    </row>
    <row r="56" spans="2:16" ht="12.75">
      <c r="B56" s="10">
        <v>47</v>
      </c>
      <c r="C56" s="14">
        <f>1.397/1000</f>
        <v>0.001397</v>
      </c>
      <c r="D56" s="15">
        <f t="shared" si="6"/>
        <v>0.035483799999999996</v>
      </c>
      <c r="E56" s="25">
        <f t="shared" si="2"/>
        <v>0.0019516090000000002</v>
      </c>
      <c r="F56" s="24">
        <f t="shared" si="3"/>
        <v>0.0009888948765739882</v>
      </c>
      <c r="G56" s="34">
        <f>5.00975*1000</f>
        <v>5009.75</v>
      </c>
      <c r="H56" s="35">
        <f t="shared" si="7"/>
        <v>16436.187664041994</v>
      </c>
      <c r="I56" s="54"/>
      <c r="J56" s="54"/>
      <c r="K56" s="39"/>
      <c r="L56" s="39"/>
      <c r="M56" s="45"/>
      <c r="N56" s="46"/>
      <c r="O56" s="2"/>
      <c r="P56" s="2"/>
    </row>
    <row r="57" spans="2:16" ht="12.75">
      <c r="B57" s="10">
        <v>48</v>
      </c>
      <c r="C57" s="14">
        <f>1.244/1000</f>
        <v>0.001244</v>
      </c>
      <c r="D57" s="15">
        <f t="shared" si="6"/>
        <v>0.0315976</v>
      </c>
      <c r="E57" s="25">
        <f t="shared" si="2"/>
        <v>0.0015475360000000002</v>
      </c>
      <c r="F57" s="24">
        <f t="shared" si="3"/>
        <v>0.0007841480653726254</v>
      </c>
      <c r="G57" s="34">
        <f>6.75612*1000</f>
        <v>6756.12</v>
      </c>
      <c r="H57" s="35">
        <f t="shared" si="7"/>
        <v>22165.748031496063</v>
      </c>
      <c r="I57" s="54"/>
      <c r="J57" s="54"/>
      <c r="K57" s="39"/>
      <c r="L57" s="39"/>
      <c r="M57" s="45"/>
      <c r="N57" s="46"/>
      <c r="O57" s="2"/>
      <c r="P57" s="2"/>
    </row>
    <row r="58" spans="2:16" ht="12.75">
      <c r="B58" s="10">
        <v>49</v>
      </c>
      <c r="C58" s="14">
        <f>1.107/1000</f>
        <v>0.001107</v>
      </c>
      <c r="D58" s="15">
        <f t="shared" si="6"/>
        <v>0.028117799999999995</v>
      </c>
      <c r="E58" s="25">
        <f t="shared" si="2"/>
        <v>0.0012254489999999998</v>
      </c>
      <c r="F58" s="24">
        <f t="shared" si="3"/>
        <v>0.0006209441735525493</v>
      </c>
      <c r="G58" s="34">
        <f>8.28142*1000</f>
        <v>8281.42</v>
      </c>
      <c r="H58" s="35">
        <f t="shared" si="7"/>
        <v>27170.01312335958</v>
      </c>
      <c r="I58" s="54"/>
      <c r="J58" s="54"/>
      <c r="K58" s="39"/>
      <c r="L58" s="39"/>
      <c r="M58" s="45"/>
      <c r="N58" s="46"/>
      <c r="O58" s="2"/>
      <c r="P58" s="2"/>
    </row>
    <row r="59" spans="2:16" ht="13.5" thickBot="1">
      <c r="B59" s="11">
        <v>50</v>
      </c>
      <c r="C59" s="16">
        <f>0.986/1000</f>
        <v>0.000986</v>
      </c>
      <c r="D59" s="17">
        <f t="shared" si="6"/>
        <v>0.025044399999999994</v>
      </c>
      <c r="E59" s="26">
        <f t="shared" si="2"/>
        <v>0.0009721959999999998</v>
      </c>
      <c r="F59" s="27">
        <f t="shared" si="3"/>
        <v>0.0004926189843486706</v>
      </c>
      <c r="G59" s="36">
        <f>10.38822*1000</f>
        <v>10388.220000000001</v>
      </c>
      <c r="H59" s="37">
        <f t="shared" si="7"/>
        <v>34082.086614173226</v>
      </c>
      <c r="I59" s="55"/>
      <c r="J59" s="55"/>
      <c r="K59" s="40"/>
      <c r="L59" s="40"/>
      <c r="M59" s="47"/>
      <c r="N59" s="48"/>
      <c r="O59" s="2"/>
      <c r="P59" s="2"/>
    </row>
    <row r="60" spans="2:16" ht="12.75">
      <c r="B60" s="2"/>
      <c r="C60" s="2"/>
      <c r="D60" s="2"/>
      <c r="E60" s="2"/>
      <c r="F60" s="2"/>
      <c r="G60" s="2"/>
      <c r="H60" s="2"/>
      <c r="I60" s="2"/>
      <c r="J60" s="2"/>
      <c r="K60" s="2"/>
      <c r="L60" s="2"/>
      <c r="M60" s="2"/>
      <c r="N60" s="2"/>
      <c r="O60" s="2"/>
      <c r="P60" s="2"/>
    </row>
    <row r="61" spans="2:14" ht="12.75">
      <c r="B61" s="2"/>
      <c r="C61" s="2"/>
      <c r="D61" s="2"/>
      <c r="E61" s="2"/>
      <c r="F61" s="2"/>
      <c r="G61" s="2"/>
      <c r="H61" s="2"/>
      <c r="I61" s="2"/>
      <c r="J61" s="2"/>
      <c r="K61" s="2"/>
      <c r="L61" s="2"/>
      <c r="M61" s="2"/>
      <c r="N61" s="2"/>
    </row>
    <row r="62" spans="2:14" ht="12.75">
      <c r="B62" s="3"/>
      <c r="C62" s="3"/>
      <c r="D62" s="3"/>
      <c r="E62" s="3"/>
      <c r="F62" s="3"/>
      <c r="G62" s="3"/>
      <c r="H62" s="3"/>
      <c r="I62" s="3"/>
      <c r="J62" s="3"/>
      <c r="K62" s="3"/>
      <c r="L62" s="3"/>
      <c r="M62" s="3"/>
      <c r="N62" s="3"/>
    </row>
    <row r="63" spans="2:14" ht="12.75">
      <c r="B63" s="3"/>
      <c r="C63" s="3"/>
      <c r="D63" s="3"/>
      <c r="E63" s="3"/>
      <c r="F63" s="3"/>
      <c r="G63" s="3"/>
      <c r="H63" s="3"/>
      <c r="I63" s="3"/>
      <c r="J63" s="3"/>
      <c r="K63" s="3"/>
      <c r="L63" s="3"/>
      <c r="M63" s="3"/>
      <c r="N63" s="3"/>
    </row>
    <row r="64" spans="2:14" ht="12.75">
      <c r="B64" s="3"/>
      <c r="C64" s="3"/>
      <c r="D64" s="3"/>
      <c r="E64" s="3"/>
      <c r="F64" s="3"/>
      <c r="G64" s="3"/>
      <c r="H64" s="3"/>
      <c r="I64" s="3"/>
      <c r="J64" s="3"/>
      <c r="K64" s="3"/>
      <c r="L64" s="3"/>
      <c r="M64" s="3"/>
      <c r="N64" s="3"/>
    </row>
    <row r="65" spans="2:14" ht="12.75">
      <c r="B65" s="3"/>
      <c r="C65" s="3"/>
      <c r="D65" s="3"/>
      <c r="E65" s="3"/>
      <c r="F65" s="3"/>
      <c r="G65" s="3"/>
      <c r="H65" s="3"/>
      <c r="I65" s="3"/>
      <c r="J65" s="3"/>
      <c r="K65" s="3"/>
      <c r="L65" s="3"/>
      <c r="M65" s="3"/>
      <c r="N65" s="3"/>
    </row>
  </sheetData>
  <sheetProtection/>
  <mergeCells count="9">
    <mergeCell ref="M4:N4"/>
    <mergeCell ref="E4:F4"/>
    <mergeCell ref="K4:L4"/>
    <mergeCell ref="B2:N2"/>
    <mergeCell ref="B3:N3"/>
    <mergeCell ref="I4:J4"/>
    <mergeCell ref="G4:H4"/>
    <mergeCell ref="B4:B5"/>
    <mergeCell ref="C4:D4"/>
  </mergeCells>
  <printOptions/>
  <pageMargins left="0.75" right="0.75" top="1" bottom="1" header="0.5" footer="0.5"/>
  <pageSetup horizontalDpi="600" verticalDpi="600" orientation="portrait" r:id="rId1"/>
  <ignoredErrors>
    <ignoredError sqref="B7:B8 B6" numberStoredAsText="1"/>
  </ignoredErrors>
</worksheet>
</file>

<file path=xl/worksheets/sheet2.xml><?xml version="1.0" encoding="utf-8"?>
<worksheet xmlns="http://schemas.openxmlformats.org/spreadsheetml/2006/main" xmlns:r="http://schemas.openxmlformats.org/officeDocument/2006/relationships">
  <dimension ref="B2:V26"/>
  <sheetViews>
    <sheetView zoomScalePageLayoutView="0" workbookViewId="0" topLeftCell="A1">
      <selection activeCell="B2" sqref="B2:M2"/>
    </sheetView>
  </sheetViews>
  <sheetFormatPr defaultColWidth="9.140625" defaultRowHeight="12.75"/>
  <cols>
    <col min="1" max="1" width="0.85546875" style="0" customWidth="1"/>
    <col min="2" max="33" width="10.57421875" style="0" customWidth="1"/>
  </cols>
  <sheetData>
    <row r="1" ht="3" customHeight="1" thickBot="1"/>
    <row r="2" spans="2:13" s="63" customFormat="1" ht="33" customHeight="1">
      <c r="B2" s="105" t="s">
        <v>26</v>
      </c>
      <c r="C2" s="106"/>
      <c r="D2" s="106"/>
      <c r="E2" s="106"/>
      <c r="F2" s="106"/>
      <c r="G2" s="106"/>
      <c r="H2" s="106"/>
      <c r="I2" s="106"/>
      <c r="J2" s="106"/>
      <c r="K2" s="106"/>
      <c r="L2" s="106"/>
      <c r="M2" s="107"/>
    </row>
    <row r="3" spans="2:22" ht="48" customHeight="1" thickBot="1">
      <c r="B3" s="91" t="s">
        <v>32</v>
      </c>
      <c r="C3" s="112"/>
      <c r="D3" s="112"/>
      <c r="E3" s="112"/>
      <c r="F3" s="112"/>
      <c r="G3" s="112"/>
      <c r="H3" s="112"/>
      <c r="I3" s="112"/>
      <c r="J3" s="112"/>
      <c r="K3" s="112"/>
      <c r="L3" s="112"/>
      <c r="M3" s="113"/>
      <c r="N3" s="75"/>
      <c r="O3" s="74"/>
      <c r="P3" s="74"/>
      <c r="Q3" s="74"/>
      <c r="R3" s="74"/>
      <c r="S3" s="74"/>
      <c r="T3" s="74"/>
      <c r="U3" s="74"/>
      <c r="V3" s="74"/>
    </row>
    <row r="4" spans="2:13" ht="25.5" customHeight="1">
      <c r="B4" s="114" t="s">
        <v>24</v>
      </c>
      <c r="C4" s="115"/>
      <c r="D4" s="115" t="s">
        <v>23</v>
      </c>
      <c r="E4" s="115"/>
      <c r="F4" s="115" t="s">
        <v>22</v>
      </c>
      <c r="G4" s="115"/>
      <c r="H4" s="115"/>
      <c r="I4" s="115"/>
      <c r="J4" s="115"/>
      <c r="K4" s="115"/>
      <c r="L4" s="115"/>
      <c r="M4" s="108"/>
    </row>
    <row r="5" spans="2:13" ht="39" customHeight="1" thickBot="1">
      <c r="B5" s="82" t="s">
        <v>30</v>
      </c>
      <c r="C5" s="83" t="s">
        <v>31</v>
      </c>
      <c r="D5" s="83" t="s">
        <v>30</v>
      </c>
      <c r="E5" s="83" t="s">
        <v>31</v>
      </c>
      <c r="F5" s="73">
        <v>3</v>
      </c>
      <c r="G5" s="73">
        <v>5</v>
      </c>
      <c r="H5" s="73">
        <v>7</v>
      </c>
      <c r="I5" s="73">
        <v>10</v>
      </c>
      <c r="J5" s="73">
        <v>15</v>
      </c>
      <c r="K5" s="73">
        <v>20</v>
      </c>
      <c r="L5" s="73">
        <v>25</v>
      </c>
      <c r="M5" s="109"/>
    </row>
    <row r="6" spans="2:13" ht="12.75" customHeight="1">
      <c r="B6" s="76" t="s">
        <v>20</v>
      </c>
      <c r="C6" s="77" t="s">
        <v>21</v>
      </c>
      <c r="D6" s="77" t="s">
        <v>28</v>
      </c>
      <c r="E6" s="78" t="s">
        <v>29</v>
      </c>
      <c r="F6" s="65">
        <v>22</v>
      </c>
      <c r="G6" s="66">
        <v>22</v>
      </c>
      <c r="H6" s="66">
        <v>22</v>
      </c>
      <c r="I6" s="66">
        <v>18</v>
      </c>
      <c r="J6" s="66">
        <v>18</v>
      </c>
      <c r="K6" s="66">
        <v>18</v>
      </c>
      <c r="L6" s="67">
        <v>18</v>
      </c>
      <c r="M6" s="102" t="s">
        <v>25</v>
      </c>
    </row>
    <row r="7" spans="2:13" ht="12.75" customHeight="1">
      <c r="B7" s="79">
        <v>3</v>
      </c>
      <c r="C7" s="80">
        <v>6</v>
      </c>
      <c r="D7" s="80">
        <f>B7*6</f>
        <v>18</v>
      </c>
      <c r="E7" s="81">
        <f>C7*6</f>
        <v>36</v>
      </c>
      <c r="F7" s="68">
        <v>22</v>
      </c>
      <c r="G7" s="64">
        <v>22</v>
      </c>
      <c r="H7" s="64">
        <v>18</v>
      </c>
      <c r="I7" s="64">
        <v>18</v>
      </c>
      <c r="J7" s="64">
        <v>18</v>
      </c>
      <c r="K7" s="64">
        <v>18</v>
      </c>
      <c r="L7" s="69">
        <v>16</v>
      </c>
      <c r="M7" s="103"/>
    </row>
    <row r="8" spans="2:13" ht="12.75" customHeight="1">
      <c r="B8" s="79">
        <v>3.5</v>
      </c>
      <c r="C8" s="80">
        <v>7</v>
      </c>
      <c r="D8" s="80">
        <f aca="true" t="shared" si="0" ref="D8:D24">B8*6</f>
        <v>21</v>
      </c>
      <c r="E8" s="81">
        <f aca="true" t="shared" si="1" ref="E8:E24">C8*6</f>
        <v>42</v>
      </c>
      <c r="F8" s="68">
        <v>22</v>
      </c>
      <c r="G8" s="64">
        <v>18</v>
      </c>
      <c r="H8" s="64">
        <v>18</v>
      </c>
      <c r="I8" s="64">
        <v>18</v>
      </c>
      <c r="J8" s="64">
        <v>18</v>
      </c>
      <c r="K8" s="64">
        <v>18</v>
      </c>
      <c r="L8" s="69">
        <v>16</v>
      </c>
      <c r="M8" s="103"/>
    </row>
    <row r="9" spans="2:13" ht="12.75" customHeight="1">
      <c r="B9" s="79">
        <v>4</v>
      </c>
      <c r="C9" s="80">
        <v>8</v>
      </c>
      <c r="D9" s="80">
        <f t="shared" si="0"/>
        <v>24</v>
      </c>
      <c r="E9" s="81">
        <f t="shared" si="1"/>
        <v>48</v>
      </c>
      <c r="F9" s="68">
        <v>22</v>
      </c>
      <c r="G9" s="64">
        <v>18</v>
      </c>
      <c r="H9" s="64">
        <v>18</v>
      </c>
      <c r="I9" s="64">
        <v>18</v>
      </c>
      <c r="J9" s="64">
        <v>18</v>
      </c>
      <c r="K9" s="64">
        <v>16</v>
      </c>
      <c r="L9" s="69">
        <v>16</v>
      </c>
      <c r="M9" s="103"/>
    </row>
    <row r="10" spans="2:13" ht="12.75" customHeight="1">
      <c r="B10" s="79">
        <v>5</v>
      </c>
      <c r="C10" s="80">
        <v>10</v>
      </c>
      <c r="D10" s="80">
        <f t="shared" si="0"/>
        <v>30</v>
      </c>
      <c r="E10" s="81">
        <f t="shared" si="1"/>
        <v>60</v>
      </c>
      <c r="F10" s="68">
        <v>18</v>
      </c>
      <c r="G10" s="64">
        <v>18</v>
      </c>
      <c r="H10" s="64">
        <v>18</v>
      </c>
      <c r="I10" s="64">
        <v>18</v>
      </c>
      <c r="J10" s="64">
        <v>16</v>
      </c>
      <c r="K10" s="64">
        <v>16</v>
      </c>
      <c r="L10" s="69">
        <v>16</v>
      </c>
      <c r="M10" s="103"/>
    </row>
    <row r="11" spans="2:13" ht="12.75" customHeight="1">
      <c r="B11" s="79">
        <v>5.5</v>
      </c>
      <c r="C11" s="80">
        <v>11</v>
      </c>
      <c r="D11" s="80">
        <f t="shared" si="0"/>
        <v>33</v>
      </c>
      <c r="E11" s="81">
        <f t="shared" si="1"/>
        <v>66</v>
      </c>
      <c r="F11" s="68">
        <v>18</v>
      </c>
      <c r="G11" s="64">
        <v>18</v>
      </c>
      <c r="H11" s="64">
        <v>18</v>
      </c>
      <c r="I11" s="64">
        <v>18</v>
      </c>
      <c r="J11" s="64">
        <v>16</v>
      </c>
      <c r="K11" s="64">
        <v>16</v>
      </c>
      <c r="L11" s="69">
        <v>14</v>
      </c>
      <c r="M11" s="103"/>
    </row>
    <row r="12" spans="2:13" ht="12.75" customHeight="1">
      <c r="B12" s="79">
        <v>6</v>
      </c>
      <c r="C12" s="80">
        <v>12</v>
      </c>
      <c r="D12" s="80">
        <f t="shared" si="0"/>
        <v>36</v>
      </c>
      <c r="E12" s="81">
        <f t="shared" si="1"/>
        <v>72</v>
      </c>
      <c r="F12" s="68">
        <v>18</v>
      </c>
      <c r="G12" s="64">
        <v>18</v>
      </c>
      <c r="H12" s="64">
        <v>18</v>
      </c>
      <c r="I12" s="64">
        <v>18</v>
      </c>
      <c r="J12" s="64">
        <v>16</v>
      </c>
      <c r="K12" s="64">
        <v>16</v>
      </c>
      <c r="L12" s="69">
        <v>14</v>
      </c>
      <c r="M12" s="103"/>
    </row>
    <row r="13" spans="2:13" ht="12.75" customHeight="1">
      <c r="B13" s="79">
        <v>7.5</v>
      </c>
      <c r="C13" s="80">
        <v>15</v>
      </c>
      <c r="D13" s="80">
        <f t="shared" si="0"/>
        <v>45</v>
      </c>
      <c r="E13" s="81">
        <f t="shared" si="1"/>
        <v>90</v>
      </c>
      <c r="F13" s="68">
        <v>18</v>
      </c>
      <c r="G13" s="64">
        <v>18</v>
      </c>
      <c r="H13" s="64">
        <v>18</v>
      </c>
      <c r="I13" s="64">
        <v>18</v>
      </c>
      <c r="J13" s="64">
        <v>14</v>
      </c>
      <c r="K13" s="64">
        <v>14</v>
      </c>
      <c r="L13" s="69">
        <v>12</v>
      </c>
      <c r="M13" s="103"/>
    </row>
    <row r="14" spans="2:13" ht="12.75" customHeight="1">
      <c r="B14" s="79">
        <v>9</v>
      </c>
      <c r="C14" s="80">
        <v>18</v>
      </c>
      <c r="D14" s="80">
        <f t="shared" si="0"/>
        <v>54</v>
      </c>
      <c r="E14" s="81">
        <f t="shared" si="1"/>
        <v>108</v>
      </c>
      <c r="F14" s="68">
        <v>18</v>
      </c>
      <c r="G14" s="64">
        <v>18</v>
      </c>
      <c r="H14" s="64">
        <v>16</v>
      </c>
      <c r="I14" s="64">
        <v>16</v>
      </c>
      <c r="J14" s="64">
        <v>14</v>
      </c>
      <c r="K14" s="64">
        <v>14</v>
      </c>
      <c r="L14" s="69">
        <v>12</v>
      </c>
      <c r="M14" s="103"/>
    </row>
    <row r="15" spans="2:13" ht="12.75" customHeight="1">
      <c r="B15" s="79">
        <v>10</v>
      </c>
      <c r="C15" s="80">
        <v>20</v>
      </c>
      <c r="D15" s="80">
        <f t="shared" si="0"/>
        <v>60</v>
      </c>
      <c r="E15" s="81">
        <f t="shared" si="1"/>
        <v>120</v>
      </c>
      <c r="F15" s="68">
        <v>18</v>
      </c>
      <c r="G15" s="64">
        <v>18</v>
      </c>
      <c r="H15" s="64">
        <v>16</v>
      </c>
      <c r="I15" s="64">
        <v>16</v>
      </c>
      <c r="J15" s="64">
        <v>14</v>
      </c>
      <c r="K15" s="64">
        <v>12</v>
      </c>
      <c r="L15" s="69">
        <v>10</v>
      </c>
      <c r="M15" s="103"/>
    </row>
    <row r="16" spans="2:13" ht="12.75" customHeight="1">
      <c r="B16" s="79">
        <v>11</v>
      </c>
      <c r="C16" s="80">
        <v>22</v>
      </c>
      <c r="D16" s="80">
        <f t="shared" si="0"/>
        <v>66</v>
      </c>
      <c r="E16" s="81">
        <f t="shared" si="1"/>
        <v>132</v>
      </c>
      <c r="F16" s="68">
        <v>18</v>
      </c>
      <c r="G16" s="64">
        <v>18</v>
      </c>
      <c r="H16" s="64">
        <v>16</v>
      </c>
      <c r="I16" s="64">
        <v>16</v>
      </c>
      <c r="J16" s="64">
        <v>12</v>
      </c>
      <c r="K16" s="64">
        <v>12</v>
      </c>
      <c r="L16" s="69">
        <v>10</v>
      </c>
      <c r="M16" s="103"/>
    </row>
    <row r="17" spans="2:13" ht="12.75" customHeight="1">
      <c r="B17" s="79">
        <v>12</v>
      </c>
      <c r="C17" s="80">
        <v>24</v>
      </c>
      <c r="D17" s="80">
        <f t="shared" si="0"/>
        <v>72</v>
      </c>
      <c r="E17" s="81">
        <f t="shared" si="1"/>
        <v>144</v>
      </c>
      <c r="F17" s="68">
        <v>18</v>
      </c>
      <c r="G17" s="64">
        <v>18</v>
      </c>
      <c r="H17" s="64">
        <v>16</v>
      </c>
      <c r="I17" s="64">
        <v>16</v>
      </c>
      <c r="J17" s="64">
        <v>12</v>
      </c>
      <c r="K17" s="64">
        <v>12</v>
      </c>
      <c r="L17" s="69">
        <v>10</v>
      </c>
      <c r="M17" s="103"/>
    </row>
    <row r="18" spans="2:13" ht="12.75" customHeight="1">
      <c r="B18" s="79">
        <v>15</v>
      </c>
      <c r="C18" s="80">
        <v>30</v>
      </c>
      <c r="D18" s="80">
        <f t="shared" si="0"/>
        <v>90</v>
      </c>
      <c r="E18" s="81">
        <f t="shared" si="1"/>
        <v>180</v>
      </c>
      <c r="F18" s="68">
        <v>18</v>
      </c>
      <c r="G18" s="64">
        <v>16</v>
      </c>
      <c r="H18" s="64">
        <v>16</v>
      </c>
      <c r="I18" s="64">
        <v>14</v>
      </c>
      <c r="J18" s="64">
        <v>10</v>
      </c>
      <c r="K18" s="64">
        <v>10</v>
      </c>
      <c r="L18" s="69">
        <v>10</v>
      </c>
      <c r="M18" s="103"/>
    </row>
    <row r="19" spans="2:13" ht="12.75" customHeight="1">
      <c r="B19" s="79">
        <v>17.5</v>
      </c>
      <c r="C19" s="80">
        <v>38</v>
      </c>
      <c r="D19" s="80">
        <f t="shared" si="0"/>
        <v>105</v>
      </c>
      <c r="E19" s="81">
        <f t="shared" si="1"/>
        <v>228</v>
      </c>
      <c r="F19" s="68">
        <v>18</v>
      </c>
      <c r="G19" s="64">
        <v>16</v>
      </c>
      <c r="H19" s="64">
        <v>14</v>
      </c>
      <c r="I19" s="64">
        <v>12</v>
      </c>
      <c r="J19" s="64">
        <v>10</v>
      </c>
      <c r="K19" s="64">
        <v>10</v>
      </c>
      <c r="L19" s="69">
        <v>8</v>
      </c>
      <c r="M19" s="103"/>
    </row>
    <row r="20" spans="2:13" ht="12.75" customHeight="1">
      <c r="B20" s="79">
        <v>20</v>
      </c>
      <c r="C20" s="80">
        <v>40</v>
      </c>
      <c r="D20" s="80">
        <f t="shared" si="0"/>
        <v>120</v>
      </c>
      <c r="E20" s="81">
        <f t="shared" si="1"/>
        <v>240</v>
      </c>
      <c r="F20" s="68">
        <v>18</v>
      </c>
      <c r="G20" s="64">
        <v>16</v>
      </c>
      <c r="H20" s="64">
        <v>14</v>
      </c>
      <c r="I20" s="64">
        <v>12</v>
      </c>
      <c r="J20" s="64">
        <v>10</v>
      </c>
      <c r="K20" s="64">
        <v>10</v>
      </c>
      <c r="L20" s="69">
        <v>8</v>
      </c>
      <c r="M20" s="103"/>
    </row>
    <row r="21" spans="2:13" ht="12.75" customHeight="1">
      <c r="B21" s="79">
        <v>25</v>
      </c>
      <c r="C21" s="80">
        <v>50</v>
      </c>
      <c r="D21" s="80">
        <f t="shared" si="0"/>
        <v>150</v>
      </c>
      <c r="E21" s="81">
        <f t="shared" si="1"/>
        <v>300</v>
      </c>
      <c r="F21" s="68">
        <v>16</v>
      </c>
      <c r="G21" s="64">
        <v>14</v>
      </c>
      <c r="H21" s="64">
        <v>12</v>
      </c>
      <c r="I21" s="64">
        <v>12</v>
      </c>
      <c r="J21" s="64">
        <v>10</v>
      </c>
      <c r="K21" s="64">
        <v>10</v>
      </c>
      <c r="L21" s="69">
        <v>8</v>
      </c>
      <c r="M21" s="103"/>
    </row>
    <row r="22" spans="2:13" ht="12.75" customHeight="1">
      <c r="B22" s="79">
        <v>50</v>
      </c>
      <c r="C22" s="80">
        <v>100</v>
      </c>
      <c r="D22" s="80">
        <f t="shared" si="0"/>
        <v>300</v>
      </c>
      <c r="E22" s="81">
        <f t="shared" si="1"/>
        <v>600</v>
      </c>
      <c r="F22" s="68">
        <v>12</v>
      </c>
      <c r="G22" s="64">
        <v>12</v>
      </c>
      <c r="H22" s="64">
        <v>10</v>
      </c>
      <c r="I22" s="64">
        <v>10</v>
      </c>
      <c r="J22" s="64">
        <v>6</v>
      </c>
      <c r="K22" s="64">
        <v>6</v>
      </c>
      <c r="L22" s="69">
        <v>4</v>
      </c>
      <c r="M22" s="103"/>
    </row>
    <row r="23" spans="2:13" ht="12.75" customHeight="1">
      <c r="B23" s="79">
        <v>75</v>
      </c>
      <c r="C23" s="80">
        <v>150</v>
      </c>
      <c r="D23" s="80">
        <f t="shared" si="0"/>
        <v>450</v>
      </c>
      <c r="E23" s="81">
        <f t="shared" si="1"/>
        <v>900</v>
      </c>
      <c r="F23" s="68">
        <v>10</v>
      </c>
      <c r="G23" s="64">
        <v>10</v>
      </c>
      <c r="H23" s="64">
        <v>8</v>
      </c>
      <c r="I23" s="64">
        <v>8</v>
      </c>
      <c r="J23" s="64">
        <v>4</v>
      </c>
      <c r="K23" s="64">
        <v>4</v>
      </c>
      <c r="L23" s="69">
        <v>2</v>
      </c>
      <c r="M23" s="103"/>
    </row>
    <row r="24" spans="2:13" ht="12.75" customHeight="1" thickBot="1">
      <c r="B24" s="79">
        <v>100</v>
      </c>
      <c r="C24" s="80">
        <v>200</v>
      </c>
      <c r="D24" s="80">
        <f t="shared" si="0"/>
        <v>600</v>
      </c>
      <c r="E24" s="81">
        <f t="shared" si="1"/>
        <v>1200</v>
      </c>
      <c r="F24" s="70">
        <v>10</v>
      </c>
      <c r="G24" s="71">
        <v>8</v>
      </c>
      <c r="H24" s="71">
        <v>8</v>
      </c>
      <c r="I24" s="71">
        <v>6</v>
      </c>
      <c r="J24" s="71">
        <v>4</v>
      </c>
      <c r="K24" s="71">
        <v>4</v>
      </c>
      <c r="L24" s="72">
        <v>2</v>
      </c>
      <c r="M24" s="104"/>
    </row>
    <row r="25" spans="2:13" ht="13.5" thickBot="1">
      <c r="B25" s="110"/>
      <c r="C25" s="111"/>
      <c r="D25" s="111"/>
      <c r="E25" s="111"/>
      <c r="F25" s="99" t="s">
        <v>25</v>
      </c>
      <c r="G25" s="100"/>
      <c r="H25" s="100"/>
      <c r="I25" s="100"/>
      <c r="J25" s="100"/>
      <c r="K25" s="100"/>
      <c r="L25" s="100"/>
      <c r="M25" s="101"/>
    </row>
    <row r="26" spans="2:13" ht="12.75">
      <c r="B26" s="1"/>
      <c r="C26" s="1"/>
      <c r="D26" s="1"/>
      <c r="E26" s="1"/>
      <c r="F26" s="1"/>
      <c r="G26" s="1"/>
      <c r="H26" s="1"/>
      <c r="I26" s="1"/>
      <c r="J26" s="1"/>
      <c r="K26" s="1"/>
      <c r="L26" s="1"/>
      <c r="M26" s="1"/>
    </row>
  </sheetData>
  <sheetProtection/>
  <mergeCells count="9">
    <mergeCell ref="F25:M25"/>
    <mergeCell ref="M6:M24"/>
    <mergeCell ref="B2:M2"/>
    <mergeCell ref="M4:M5"/>
    <mergeCell ref="B25:E25"/>
    <mergeCell ref="B3:M3"/>
    <mergeCell ref="B4:C4"/>
    <mergeCell ref="D4:E4"/>
    <mergeCell ref="F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http://sw.fcsuper.com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AWG Tables</dc:title>
  <dc:subject>Specifications</dc:subject>
  <dc:creator>Matthew Lorono</dc:creator>
  <cp:keywords/>
  <dc:description>http://sw.fcsuper.com</dc:description>
  <cp:lastModifiedBy>Matthew Lorono</cp:lastModifiedBy>
  <dcterms:created xsi:type="dcterms:W3CDTF">2008-09-18T22:46:08Z</dcterms:created>
  <dcterms:modified xsi:type="dcterms:W3CDTF">2016-09-22T16:31:48Z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iled by">
    <vt:lpwstr>Matthew Lorono</vt:lpwstr>
  </property>
</Properties>
</file>